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0" windowWidth="12120" windowHeight="9120" tabRatio="732" activeTab="0"/>
  </bookViews>
  <sheets>
    <sheet name="Explications" sheetId="1" r:id="rId1"/>
    <sheet name="Développements" sheetId="2" r:id="rId2"/>
    <sheet name="Divers" sheetId="3" r:id="rId3"/>
    <sheet name="Décembre 14" sheetId="4" r:id="rId4"/>
    <sheet name="Janvier" sheetId="5" r:id="rId5"/>
    <sheet name="Février" sheetId="6" r:id="rId6"/>
    <sheet name="Mars" sheetId="7" r:id="rId7"/>
    <sheet name="Avril" sheetId="8" r:id="rId8"/>
    <sheet name="Mai" sheetId="9" r:id="rId9"/>
    <sheet name="Juin" sheetId="10" r:id="rId10"/>
    <sheet name="Juillet" sheetId="11" r:id="rId11"/>
    <sheet name="Août" sheetId="12" r:id="rId12"/>
    <sheet name="Septembre" sheetId="13" r:id="rId13"/>
    <sheet name="Octobre" sheetId="14" r:id="rId14"/>
    <sheet name="Novembre" sheetId="15" r:id="rId15"/>
    <sheet name="Décembre" sheetId="16" r:id="rId16"/>
  </sheets>
  <definedNames/>
  <calcPr fullCalcOnLoad="1"/>
</workbook>
</file>

<file path=xl/sharedStrings.xml><?xml version="1.0" encoding="utf-8"?>
<sst xmlns="http://schemas.openxmlformats.org/spreadsheetml/2006/main" count="1129" uniqueCount="244">
  <si>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</si>
  <si>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</si>
  <si>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</si>
  <si>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</si>
  <si>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</si>
  <si>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</si>
  <si>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</si>
  <si>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</si>
  <si>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</si>
  <si>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</si>
  <si>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</si>
  <si>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</si>
  <si>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</si>
  <si>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</si>
  <si>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</si>
  <si>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</si>
  <si>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</si>
  <si>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</si>
  <si>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</si>
  <si>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</si>
  <si>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</si>
  <si>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</si>
  <si>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</si>
  <si>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</si>
  <si>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</si>
  <si>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</si>
  <si>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</si>
  <si>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</si>
  <si>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</si>
  <si>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</si>
  <si>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</si>
  <si>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</si>
  <si>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</si>
  <si>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</si>
  <si>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</si>
  <si>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</si>
  <si>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</si>
  <si>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</si>
  <si>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</si>
  <si>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</si>
  <si>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</si>
  <si>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</si>
  <si>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</si>
  <si>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</si>
  <si>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</si>
  <si>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</si>
  <si>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</si>
  <si>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</si>
  <si>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Vous pouvez également indiquer la fréquence cardiaque (moyenne: colonne L et maximale: colonne: M))</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</si>
  <si>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</si>
  <si>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</si>
  <si>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</si>
  <si>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</si>
  <si>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</si>
  <si>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</si>
  <si>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</si>
  <si>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Vous pouvez également indiquer la cadence (Cad) de pédalage (colonne I: à vous de choisir: cadence moyenne, minimum ou maximum)</t>
  </si>
  <si>
    <t>Vous pouvez également indiquer la température (°C) (colonne J:  à vous de choisir: moyenne, minimum ou maximum de la sortie)</t>
  </si>
  <si>
    <t>Vous pouvez également indiquer la puissance (W) (colonne K: à vous de choisir: moyenne, minimum ou maximum de la sortie)</t>
  </si>
  <si>
    <t>Semaine 2</t>
  </si>
  <si>
    <t>Semaine 3</t>
  </si>
  <si>
    <t>Semaine 4</t>
  </si>
  <si>
    <t>Semaine 5</t>
  </si>
  <si>
    <t>Semaine 7</t>
  </si>
  <si>
    <t>Semaine 8</t>
  </si>
  <si>
    <t>Semaine 9</t>
  </si>
  <si>
    <t>Semaine 10</t>
  </si>
  <si>
    <t>Semaine 11</t>
  </si>
  <si>
    <t>Semaine 12</t>
  </si>
  <si>
    <t>Semaine 13</t>
  </si>
  <si>
    <t>Semaine 15</t>
  </si>
  <si>
    <t>Semaine 16</t>
  </si>
  <si>
    <t>Semaine 17</t>
  </si>
  <si>
    <t>Semaine 19</t>
  </si>
  <si>
    <t>Semaine 18</t>
  </si>
  <si>
    <t>Semaine 20</t>
  </si>
  <si>
    <t>Semaine 21</t>
  </si>
  <si>
    <t>Semaine 22</t>
  </si>
  <si>
    <t>Semaine 23</t>
  </si>
  <si>
    <t>Semaine 24</t>
  </si>
  <si>
    <t>Semaine 25</t>
  </si>
  <si>
    <t>Semaine 26</t>
  </si>
  <si>
    <t>Semaine 27</t>
  </si>
  <si>
    <t>Semaine 28</t>
  </si>
  <si>
    <t>Semaine 29</t>
  </si>
  <si>
    <t>Semaine 30</t>
  </si>
  <si>
    <t>Semaine 31</t>
  </si>
  <si>
    <t>Semaine 32</t>
  </si>
  <si>
    <t>Semaine 33</t>
  </si>
  <si>
    <t>Semaine 34</t>
  </si>
  <si>
    <t>Semaine 35</t>
  </si>
  <si>
    <t>Semaine 36</t>
  </si>
  <si>
    <t>Semaine 37</t>
  </si>
  <si>
    <t>Semaine 38</t>
  </si>
  <si>
    <t>Semaine 39</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</si>
  <si>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</si>
  <si>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</si>
  <si>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</si>
  <si>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</si>
  <si>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</si>
  <si>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</si>
  <si>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</si>
  <si>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</si>
  <si>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</si>
  <si>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</si>
  <si>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</si>
  <si>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</si>
  <si>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</si>
  <si>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</si>
  <si>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</si>
  <si>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</si>
  <si>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</si>
  <si>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Lundi de Pâques</t>
  </si>
  <si>
    <t>Assomption</t>
  </si>
  <si>
    <t>Semaine 1</t>
  </si>
  <si>
    <t>Mardi</t>
  </si>
  <si>
    <t>Mercredi</t>
  </si>
  <si>
    <t>Début des vacances scolaires de printemps</t>
  </si>
  <si>
    <t>Lundi de pentecôte</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</si>
  <si>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</si>
  <si>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</si>
  <si>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</si>
  <si>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</si>
  <si>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</si>
  <si>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</si>
  <si>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</si>
  <si>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</si>
  <si>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</si>
  <si>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</si>
  <si>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</si>
  <si>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</si>
  <si>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</si>
  <si>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</si>
  <si>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</si>
  <si>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</si>
  <si>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</si>
  <si>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</si>
  <si>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</si>
  <si>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</si>
  <si>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</si>
  <si>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</si>
  <si>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</si>
  <si>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</si>
  <si>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Toutes les cellules contenant des formules sont protégées en écritures.</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</si>
  <si>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</si>
  <si>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</si>
  <si>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</si>
  <si>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</si>
  <si>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Vous pouvez également indiquer le dénivelé (colonne H), le total de la semaine, le total du mois et le total annuel sont calculés alors automatiquement. </t>
  </si>
  <si>
    <t xml:space="preserve">Les moyennes de la fréquence cardiaque moyenne (FC moy) et maximale (FC max) de la semaine et du mois sont calculées alors automatiquement. </t>
  </si>
  <si>
    <t>Fête des travailleurs</t>
  </si>
  <si>
    <t>Rentrée scolaire</t>
  </si>
  <si>
    <t>Fin des vacances scolaires de printemps</t>
  </si>
  <si>
    <t>Début des vacances scolaires d'Automne: Toussaint</t>
  </si>
  <si>
    <t>Fin des vacances scolaires d'Automne: Toussaint</t>
  </si>
  <si>
    <t>Début des vacances d'été</t>
  </si>
  <si>
    <t>Début des vacances de noël</t>
  </si>
  <si>
    <t>d =</t>
  </si>
  <si>
    <t>Vous pouvez modifier la circonférence de la roue en mètres de la cellule B39 à votre convenance pour avoir un tableau pour VTT par exemple.</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</si>
  <si>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indexed="30"/>
        <rFont val="Times New Roman"/>
        <family val="1"/>
      </rPr>
      <t xml:space="preserve"> bleu</t>
    </r>
    <r>
      <rPr>
        <b/>
        <sz val="18"/>
        <rFont val="Times New Roman"/>
        <family val="1"/>
      </rPr>
      <t>: le nombre de dents du plateau)</t>
    </r>
  </si>
  <si>
    <t xml:space="preserve">Il faut utiliser le point du pavé numérique pour écrire un nombre à virgule avec Excel ou libre office mais avec Star office classeur, il faut utiliser la virgule du clavier. </t>
  </si>
  <si>
    <t>F. C. max</t>
  </si>
  <si>
    <t>Semaine 0</t>
  </si>
  <si>
    <t>Victoire 1945 (armistice)</t>
  </si>
  <si>
    <t>Total sur 13 mois</t>
  </si>
  <si>
    <r>
      <t xml:space="preserve">Semaine </t>
    </r>
    <r>
      <rPr>
        <b/>
        <sz val="10"/>
        <rFont val="Symbol"/>
        <family val="1"/>
      </rPr>
      <t>-</t>
    </r>
    <r>
      <rPr>
        <b/>
        <sz val="10"/>
        <rFont val="Arial"/>
        <family val="2"/>
      </rPr>
      <t xml:space="preserve"> 3</t>
    </r>
  </si>
  <si>
    <r>
      <t xml:space="preserve">Semaine </t>
    </r>
    <r>
      <rPr>
        <b/>
        <sz val="10"/>
        <rFont val="Symbol"/>
        <family val="1"/>
      </rPr>
      <t>-</t>
    </r>
    <r>
      <rPr>
        <b/>
        <sz val="10"/>
        <rFont val="Arial"/>
        <family val="2"/>
      </rPr>
      <t xml:space="preserve"> 2</t>
    </r>
  </si>
  <si>
    <r>
      <t xml:space="preserve">Semaine </t>
    </r>
    <r>
      <rPr>
        <b/>
        <sz val="10"/>
        <rFont val="Symbol"/>
        <family val="1"/>
      </rPr>
      <t>-</t>
    </r>
    <r>
      <rPr>
        <b/>
        <sz val="10"/>
        <rFont val="Arial"/>
        <family val="2"/>
      </rPr>
      <t xml:space="preserve"> 1</t>
    </r>
  </si>
  <si>
    <t>Jour</t>
  </si>
  <si>
    <t>Mois de décembre 2014</t>
  </si>
  <si>
    <t>Développements maximum autorisés</t>
  </si>
  <si>
    <t>Catégories</t>
  </si>
  <si>
    <t>Route</t>
  </si>
  <si>
    <t>Piste</t>
  </si>
  <si>
    <t>Libre</t>
  </si>
  <si>
    <t xml:space="preserve">Chaine du vélo 1: 0 km </t>
  </si>
  <si>
    <t>chaine du vélo 2: 0 km</t>
  </si>
  <si>
    <t>Début des vacances de Noël.</t>
  </si>
  <si>
    <t>Fin des vacances scolaire de Noël.</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</si>
  <si>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</si>
  <si>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</si>
  <si>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</si>
  <si>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</si>
  <si>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</si>
  <si>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</si>
  <si>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</si>
  <si>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</si>
  <si>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val="single"/>
        <sz val="16"/>
        <color indexed="12"/>
        <rFont val="Times New Roman"/>
        <family val="1"/>
      </rPr>
      <t xml:space="preserve">en bleu </t>
    </r>
    <r>
      <rPr>
        <b/>
        <sz val="16"/>
        <rFont val="Times New Roman"/>
        <family val="1"/>
      </rPr>
      <t xml:space="preserve">et les nombres </t>
    </r>
    <r>
      <rPr>
        <b/>
        <u val="single"/>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</si>
  <si>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</si>
  <si>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</si>
  <si>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</si>
  <si>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</si>
  <si>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</si>
  <si>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</si>
  <si>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</si>
  <si>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</si>
  <si>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</si>
  <si>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</si>
  <si>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</si>
  <si>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</si>
  <si>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</si>
  <si>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</si>
  <si>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</si>
  <si>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Ce carnet est sur 13 mois (1er décembre 2014 au 31 décembre 2015) .</t>
  </si>
  <si>
    <t>Bonne année 2015 à tous!</t>
  </si>
  <si>
    <r>
      <t>J'ai numéroté toutes les semaines (n°</t>
    </r>
    <r>
      <rPr>
        <sz val="12"/>
        <rFont val="Symbol"/>
        <family val="1"/>
      </rPr>
      <t>-</t>
    </r>
    <r>
      <rPr>
        <sz val="12"/>
        <rFont val="Arial"/>
        <family val="2"/>
      </rPr>
      <t xml:space="preserve"> 3 à 0 pour décembre 2014) puis de la n° 1 à la n°53,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r>
  </si>
  <si>
    <t>Prélicenciés (5 et 6 ans donc nés en 2009 ou 2008)</t>
  </si>
  <si>
    <t>Poussins (7 et 8 ans donc nés en 2007 ou 2006)</t>
  </si>
  <si>
    <t>Pupilles (9 et 10 ans donc nés en 2005 et 2004)</t>
  </si>
  <si>
    <t>Benjamins (11 et 12 ans donc nés en 2003 et 2002)</t>
  </si>
  <si>
    <t>Minimes garçons (13 et 14 ans donc nés en 2001 et 2000)</t>
  </si>
  <si>
    <t>Minimes filles (13 et 14 ans donc nés en 2001 et 2000)</t>
  </si>
  <si>
    <t>Cadets (15 et 16 ans donc nés en 1999 et 1998)</t>
  </si>
  <si>
    <t>Cadettes (15 et 16 ans donc nés en 1999 et 1998)</t>
  </si>
  <si>
    <t>Juniors hommes (17 et 18 ans donc nés en 1997 et 1996)</t>
  </si>
  <si>
    <t>Juniors dames  (17 et 18 ans donc nés en 1997 et 1996)</t>
  </si>
  <si>
    <t>Batterie des dérailleurs:  chargée le 1er janvier 2015</t>
  </si>
  <si>
    <t>Calles des chaussures: changées le 1er janvier 2015</t>
  </si>
  <si>
    <t>Mois de janvier 2015</t>
  </si>
  <si>
    <t>Mois de février 2015</t>
  </si>
  <si>
    <t>Début des vacances scolaires d'hiver.</t>
  </si>
  <si>
    <t>Fin des vacances scolaire d'hiver.</t>
  </si>
  <si>
    <t>Mois de mars 2015</t>
  </si>
  <si>
    <t>Mois d'avril 2015</t>
  </si>
  <si>
    <t>Mois de mai 2015</t>
  </si>
  <si>
    <t>Jeudi de l'Ascension</t>
  </si>
  <si>
    <t>Mois de juin 2015</t>
  </si>
  <si>
    <t>Mois de juillet 2015</t>
  </si>
  <si>
    <t>Mois d'août 2015</t>
  </si>
  <si>
    <t>Fête Nationale</t>
  </si>
  <si>
    <t>Mois de septembre 2015</t>
  </si>
  <si>
    <t>Mois d'octobre 2015</t>
  </si>
  <si>
    <t>Mois de novembre 2015</t>
  </si>
  <si>
    <t>Mois de décembre 2015</t>
  </si>
  <si>
    <t>Nuit de samedi à dimanche: changement d'heure: + 1h</t>
  </si>
  <si>
    <t>Nuit de samedi à dimanche: changement d'heure: - 1h</t>
  </si>
  <si>
    <t>Décembre 2014</t>
  </si>
  <si>
    <t>Total décembre 14</t>
  </si>
  <si>
    <t>Total année 2015</t>
  </si>
  <si>
    <t>Janvier 2015</t>
  </si>
  <si>
    <t>Février 2015</t>
  </si>
  <si>
    <t>Mars 2015</t>
  </si>
  <si>
    <t>Avril 2015</t>
  </si>
  <si>
    <t>Armistice 1918.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</si>
</sst>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rai&quot;;&quot;Vrai&quot;;&quot;Faux&quot;"/>
    <numFmt numFmtId="173" formatCode="&quot;Actif&quot;;&quot;Actif&quot;;&quot;Inactif&quot;"/>
    <numFmt numFmtId="174" formatCode="[$€-2]\ #,##0.00_);[Red]\([$€-2]\ #,##0.00\)"/>
    <numFmt numFmtId="175" formatCode="0.000"/>
    <numFmt numFmtId="176" formatCode="0.0000000"/>
    <numFmt numFmtId="177" formatCode="0.000000"/>
    <numFmt numFmtId="178" formatCode="0.00000"/>
    <numFmt numFmtId="179" formatCode="0.0000"/>
    <numFmt numFmtId="180" formatCode="0.0"/>
  </numFmts>
  <fonts count="95">
    <font>
      <sz val="10"/>
      <name val="Arial"/>
      <family val="0"/>
    </font>
    <font>
      <b/>
      <sz val="10"/>
      <name val="Arial"/>
      <family val="2"/>
    </font>
    <font>
      <b/>
      <sz val="14"/>
      <name val="Arial"/>
      <family val="2"/>
    </font>
    <font>
      <b/>
      <sz val="10"/>
      <color indexed="10"/>
      <name val="Arial"/>
      <family val="2"/>
    </font>
    <font>
      <sz val="8"/>
      <name val="Arial"/>
      <family val="2"/>
    </font>
    <font>
      <b/>
      <sz val="8"/>
      <name val="Arial"/>
      <family val="2"/>
    </font>
    <font>
      <b/>
      <sz val="8"/>
      <color indexed="10"/>
      <name val="Arial"/>
      <family val="2"/>
    </font>
    <font>
      <b/>
      <sz val="20"/>
      <name val="Arial"/>
      <family val="2"/>
    </font>
    <font>
      <b/>
      <sz val="12"/>
      <name val="Arial"/>
      <family val="2"/>
    </font>
    <font>
      <b/>
      <u val="single"/>
      <sz val="14"/>
      <name val="Arial"/>
      <family val="2"/>
    </font>
    <font>
      <b/>
      <sz val="12"/>
      <name val="Times New Roman"/>
      <family val="1"/>
    </font>
    <font>
      <b/>
      <sz val="18"/>
      <name val="Times New Roman"/>
      <family val="1"/>
    </font>
    <font>
      <sz val="12"/>
      <name val="Arial"/>
      <family val="2"/>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8"/>
      <color indexed="30"/>
      <name val="Times New Roman"/>
      <family val="1"/>
    </font>
    <font>
      <b/>
      <sz val="10"/>
      <name val="Symbol"/>
      <family val="1"/>
    </font>
    <font>
      <sz val="12"/>
      <name val="Symbol"/>
      <family val="1"/>
    </font>
    <font>
      <b/>
      <sz val="16"/>
      <color indexed="10"/>
      <name val="Times New Roman"/>
      <family val="1"/>
    </font>
    <font>
      <sz val="14"/>
      <name val="Times New Roman"/>
      <family val="1"/>
    </font>
    <font>
      <sz val="16"/>
      <name val="Times New Roman"/>
      <family val="1"/>
    </font>
    <font>
      <b/>
      <u val="single"/>
      <sz val="16"/>
      <color indexed="10"/>
      <name val="Times New Roman"/>
      <family val="1"/>
    </font>
    <font>
      <b/>
      <sz val="16"/>
      <color indexed="12"/>
      <name val="Times New Roman"/>
      <family val="1"/>
    </font>
    <font>
      <b/>
      <u val="single"/>
      <sz val="16"/>
      <color indexed="12"/>
      <name val="Times New Roman"/>
      <family val="1"/>
    </font>
    <font>
      <b/>
      <sz val="2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sz val="8"/>
      <name val="Calibri"/>
      <family val="2"/>
    </font>
    <font>
      <sz val="10"/>
      <name val="Calibri"/>
      <family val="2"/>
    </font>
    <font>
      <sz val="8"/>
      <color indexed="10"/>
      <name val="Arial"/>
      <family val="2"/>
    </font>
    <font>
      <b/>
      <sz val="8"/>
      <color indexed="10"/>
      <name val="Calibri"/>
      <family val="2"/>
    </font>
    <font>
      <sz val="8"/>
      <color indexed="10"/>
      <name val="Calibri"/>
      <family val="2"/>
    </font>
    <font>
      <sz val="10"/>
      <color indexed="10"/>
      <name val="Calibri"/>
      <family val="2"/>
    </font>
    <font>
      <b/>
      <sz val="8"/>
      <color indexed="30"/>
      <name val="Arial"/>
      <family val="2"/>
    </font>
    <font>
      <sz val="12"/>
      <color indexed="8"/>
      <name val="Times New Roman"/>
      <family val="1"/>
    </font>
    <font>
      <sz val="14"/>
      <color indexed="8"/>
      <name val="Times New Roman"/>
      <family val="1"/>
    </font>
    <font>
      <b/>
      <sz val="14"/>
      <color indexed="10"/>
      <name val="Times New Roman"/>
      <family val="1"/>
    </font>
    <font>
      <b/>
      <sz val="14"/>
      <color indexed="30"/>
      <name val="Times New Roman"/>
      <family val="1"/>
    </font>
    <font>
      <b/>
      <sz val="10"/>
      <color indexed="30"/>
      <name val="Arial"/>
      <family val="2"/>
    </font>
    <font>
      <b/>
      <sz val="10"/>
      <color indexed="12"/>
      <name val="Arial"/>
      <family val="2"/>
    </font>
    <font>
      <b/>
      <sz val="8"/>
      <color indexed="12"/>
      <name val="Calibri"/>
      <family val="2"/>
    </font>
    <font>
      <b/>
      <sz val="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sz val="10"/>
      <color rgb="FFFF0000"/>
      <name val="Arial"/>
      <family val="2"/>
    </font>
    <font>
      <b/>
      <sz val="8"/>
      <color rgb="FFFF0000"/>
      <name val="Arial"/>
      <family val="2"/>
    </font>
    <font>
      <sz val="8"/>
      <color rgb="FFFF0000"/>
      <name val="Arial"/>
      <family val="2"/>
    </font>
    <font>
      <b/>
      <sz val="8"/>
      <color rgb="FFFF0000"/>
      <name val="Calibri"/>
      <family val="2"/>
    </font>
    <font>
      <sz val="8"/>
      <color rgb="FFFF0000"/>
      <name val="Calibri"/>
      <family val="2"/>
    </font>
    <font>
      <sz val="10"/>
      <color rgb="FFFF0000"/>
      <name val="Calibri"/>
      <family val="2"/>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b/>
      <sz val="8"/>
      <color rgb="FF0000FF"/>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rgb="FF92D050"/>
        <bgColor indexed="64"/>
      </patternFill>
    </fill>
    <fill>
      <patternFill patternType="solid">
        <fgColor theme="0"/>
        <bgColor indexed="64"/>
      </patternFill>
    </fill>
    <fill>
      <patternFill patternType="solid">
        <fgColor indexed="49"/>
        <bgColor indexed="64"/>
      </patternFill>
    </fill>
    <fill>
      <patternFill patternType="solid">
        <fgColor rgb="FF33CCCC"/>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00CCFF"/>
        <bgColor indexed="64"/>
      </patternFill>
    </fill>
    <fill>
      <patternFill patternType="solid">
        <fgColor rgb="FFFFFF00"/>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rgb="FFFFFF9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ck"/>
      <right style="thick"/>
      <top style="thick"/>
      <bottom style="thick"/>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ck">
        <color indexed="8"/>
      </right>
      <top style="thin">
        <color indexed="8"/>
      </top>
      <bottom style="thick">
        <color indexed="8"/>
      </bottom>
    </border>
    <border>
      <left>
        <color indexed="63"/>
      </left>
      <right>
        <color indexed="63"/>
      </right>
      <top style="thin"/>
      <bottom style="thin"/>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ck">
        <color indexed="8"/>
      </bottom>
    </border>
    <border>
      <left style="thick"/>
      <right style="thick"/>
      <top style="thick"/>
      <bottom>
        <color indexed="63"/>
      </bottom>
    </border>
    <border>
      <left style="thick"/>
      <right style="thick"/>
      <top>
        <color indexed="63"/>
      </top>
      <bottom style="thick"/>
    </border>
    <border>
      <left style="thin"/>
      <right style="thin"/>
      <top>
        <color indexed="63"/>
      </top>
      <bottom>
        <color indexed="63"/>
      </bottom>
    </border>
    <border>
      <left style="thick"/>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ck">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ck">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color indexed="63"/>
      </left>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color indexed="63"/>
      </bottom>
    </border>
    <border>
      <left>
        <color indexed="63"/>
      </left>
      <right style="thin"/>
      <top style="thick"/>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586">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ill="1" applyAlignment="1">
      <alignment/>
    </xf>
    <xf numFmtId="0" fontId="1" fillId="0" borderId="12" xfId="0" applyFont="1" applyBorder="1" applyAlignment="1">
      <alignment horizontal="center" vertical="center"/>
    </xf>
    <xf numFmtId="0" fontId="0" fillId="0" borderId="0" xfId="0" applyFont="1" applyFill="1" applyAlignment="1">
      <alignment/>
    </xf>
    <xf numFmtId="0" fontId="0" fillId="0" borderId="0" xfId="0" applyFont="1" applyAlignment="1">
      <alignment/>
    </xf>
    <xf numFmtId="1" fontId="1" fillId="33" borderId="0" xfId="0" applyNumberFormat="1" applyFont="1" applyFill="1" applyAlignment="1">
      <alignment horizontal="center" vertical="center"/>
    </xf>
    <xf numFmtId="0" fontId="1" fillId="33" borderId="0" xfId="0" applyFont="1" applyFill="1" applyAlignment="1">
      <alignment horizontal="center" vertical="center"/>
    </xf>
    <xf numFmtId="0" fontId="3" fillId="34"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5" borderId="10" xfId="0" applyFont="1" applyFill="1" applyBorder="1" applyAlignment="1">
      <alignment horizontal="center" vertical="center"/>
    </xf>
    <xf numFmtId="1" fontId="3" fillId="34" borderId="10" xfId="0" applyNumberFormat="1" applyFont="1" applyFill="1" applyBorder="1" applyAlignment="1">
      <alignment horizontal="center" vertical="center"/>
    </xf>
    <xf numFmtId="0" fontId="1" fillId="35" borderId="10" xfId="0" applyFont="1" applyFill="1" applyBorder="1" applyAlignment="1" applyProtection="1">
      <alignment horizontal="center" vertical="center"/>
      <protection/>
    </xf>
    <xf numFmtId="1" fontId="3" fillId="34" borderId="10" xfId="0" applyNumberFormat="1"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0" fillId="0" borderId="0" xfId="0" applyAlignment="1" applyProtection="1">
      <alignment/>
      <protection/>
    </xf>
    <xf numFmtId="0" fontId="1" fillId="0" borderId="10" xfId="0" applyFont="1" applyBorder="1" applyAlignment="1" applyProtection="1">
      <alignment horizontal="center" vertical="center"/>
      <protection/>
    </xf>
    <xf numFmtId="0" fontId="1" fillId="0" borderId="0" xfId="0" applyFont="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1" fontId="1" fillId="33" borderId="10" xfId="0" applyNumberFormat="1" applyFont="1" applyFill="1" applyBorder="1" applyAlignment="1">
      <alignment horizontal="center" vertical="center"/>
    </xf>
    <xf numFmtId="0" fontId="1" fillId="0" borderId="10" xfId="0" applyFont="1" applyFill="1" applyBorder="1" applyAlignment="1" applyProtection="1">
      <alignment horizontal="center" vertical="center"/>
      <protection/>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35" borderId="10" xfId="0" applyFont="1" applyFill="1" applyBorder="1" applyAlignment="1">
      <alignment horizontal="center" vertical="center"/>
    </xf>
    <xf numFmtId="0" fontId="6" fillId="34"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4" fillId="0" borderId="0" xfId="0" applyFont="1" applyAlignment="1">
      <alignment/>
    </xf>
    <xf numFmtId="0" fontId="5"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0" xfId="0" applyFont="1" applyAlignment="1">
      <alignment horizontal="left" vertical="center"/>
    </xf>
    <xf numFmtId="1" fontId="6" fillId="34" borderId="10"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pplyProtection="1">
      <alignment horizontal="center" vertical="center"/>
      <protection/>
    </xf>
    <xf numFmtId="0" fontId="1" fillId="36" borderId="10" xfId="0" applyFont="1" applyFill="1" applyBorder="1" applyAlignment="1">
      <alignment horizontal="center" vertical="center"/>
    </xf>
    <xf numFmtId="1" fontId="1" fillId="36" borderId="10" xfId="0" applyNumberFormat="1" applyFont="1" applyFill="1" applyBorder="1" applyAlignment="1" applyProtection="1">
      <alignment horizontal="center" vertical="center"/>
      <protection/>
    </xf>
    <xf numFmtId="0" fontId="1" fillId="36" borderId="10" xfId="0" applyFont="1" applyFill="1" applyBorder="1" applyAlignment="1" applyProtection="1">
      <alignment horizontal="center" vertical="center"/>
      <protection/>
    </xf>
    <xf numFmtId="0" fontId="1" fillId="36" borderId="13"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protection/>
    </xf>
    <xf numFmtId="0" fontId="1" fillId="37" borderId="10" xfId="0" applyFont="1" applyFill="1" applyBorder="1" applyAlignment="1">
      <alignment horizontal="center" vertical="center"/>
    </xf>
    <xf numFmtId="0" fontId="5" fillId="36" borderId="10" xfId="0" applyFont="1" applyFill="1" applyBorder="1" applyAlignment="1">
      <alignment horizontal="center" vertical="center"/>
    </xf>
    <xf numFmtId="1" fontId="1" fillId="36" borderId="10" xfId="0" applyNumberFormat="1" applyFont="1" applyFill="1" applyBorder="1" applyAlignment="1">
      <alignment horizontal="center" vertical="center"/>
    </xf>
    <xf numFmtId="1" fontId="5" fillId="36" borderId="10" xfId="0" applyNumberFormat="1" applyFont="1" applyFill="1" applyBorder="1" applyAlignment="1">
      <alignment horizontal="center" vertical="center"/>
    </xf>
    <xf numFmtId="0" fontId="5" fillId="36" borderId="10" xfId="0" applyFont="1" applyFill="1" applyBorder="1" applyAlignment="1">
      <alignment horizontal="center"/>
    </xf>
    <xf numFmtId="0" fontId="1" fillId="33" borderId="10" xfId="0" applyFont="1" applyFill="1" applyBorder="1" applyAlignment="1">
      <alignment horizontal="left" vertical="center" indent="2"/>
    </xf>
    <xf numFmtId="1" fontId="1"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left" vertical="center" indent="2"/>
      <protection/>
    </xf>
    <xf numFmtId="0" fontId="3" fillId="38" borderId="10" xfId="0" applyFont="1" applyFill="1" applyBorder="1" applyAlignment="1">
      <alignment horizontal="center" vertical="center"/>
    </xf>
    <xf numFmtId="0" fontId="3" fillId="38" borderId="10" xfId="0" applyFont="1" applyFill="1" applyBorder="1" applyAlignment="1" applyProtection="1">
      <alignment horizontal="center" vertical="center"/>
      <protection/>
    </xf>
    <xf numFmtId="0" fontId="1" fillId="37" borderId="10"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3" fillId="0" borderId="0" xfId="0" applyFont="1" applyAlignment="1">
      <alignment/>
    </xf>
    <xf numFmtId="0" fontId="3" fillId="0" borderId="0" xfId="0" applyFont="1" applyBorder="1" applyAlignment="1">
      <alignment/>
    </xf>
    <xf numFmtId="0" fontId="0" fillId="0" borderId="0" xfId="0" applyFill="1" applyAlignment="1">
      <alignment horizontal="left"/>
    </xf>
    <xf numFmtId="0" fontId="0" fillId="34" borderId="0" xfId="0" applyFont="1" applyFill="1" applyAlignment="1">
      <alignment/>
    </xf>
    <xf numFmtId="0" fontId="1" fillId="39" borderId="0" xfId="0" applyFont="1" applyFill="1" applyAlignment="1">
      <alignment/>
    </xf>
    <xf numFmtId="0" fontId="6" fillId="0" borderId="0" xfId="0" applyFont="1" applyBorder="1" applyAlignment="1">
      <alignment/>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Border="1" applyAlignment="1" applyProtection="1">
      <alignment/>
      <protection/>
    </xf>
    <xf numFmtId="0" fontId="5" fillId="0" borderId="0" xfId="0" applyFont="1" applyAlignment="1">
      <alignment horizontal="center" vertical="center"/>
    </xf>
    <xf numFmtId="0" fontId="78" fillId="0" borderId="10" xfId="0" applyFont="1" applyBorder="1" applyAlignment="1" applyProtection="1">
      <alignment horizontal="center" vertical="center"/>
      <protection locked="0"/>
    </xf>
    <xf numFmtId="0" fontId="78" fillId="0" borderId="10" xfId="0" applyFont="1" applyBorder="1" applyAlignment="1">
      <alignment horizontal="center" vertical="center"/>
    </xf>
    <xf numFmtId="0" fontId="78" fillId="0" borderId="0" xfId="0" applyFont="1" applyAlignment="1">
      <alignment/>
    </xf>
    <xf numFmtId="0" fontId="1" fillId="40" borderId="10" xfId="0" applyFont="1" applyFill="1" applyBorder="1" applyAlignment="1">
      <alignment horizontal="center" vertical="center"/>
    </xf>
    <xf numFmtId="0" fontId="79" fillId="0" borderId="0" xfId="0" applyFont="1" applyAlignment="1">
      <alignment/>
    </xf>
    <xf numFmtId="0" fontId="0" fillId="41" borderId="0" xfId="0" applyFill="1" applyAlignment="1">
      <alignment/>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35" borderId="10" xfId="0" applyFont="1" applyFill="1" applyBorder="1" applyAlignment="1">
      <alignment horizontal="center" vertical="center"/>
    </xf>
    <xf numFmtId="0" fontId="47" fillId="0" borderId="0" xfId="0" applyFont="1" applyAlignment="1">
      <alignment/>
    </xf>
    <xf numFmtId="0" fontId="1" fillId="0" borderId="14" xfId="0" applyFont="1" applyBorder="1" applyAlignment="1">
      <alignment horizontal="center" vertical="center"/>
    </xf>
    <xf numFmtId="0" fontId="1" fillId="41" borderId="16" xfId="0" applyFont="1" applyFill="1" applyBorder="1" applyAlignment="1">
      <alignment horizontal="center" vertical="center"/>
    </xf>
    <xf numFmtId="0" fontId="1"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0" fillId="41" borderId="0" xfId="0" applyFont="1" applyFill="1" applyAlignment="1">
      <alignment/>
    </xf>
    <xf numFmtId="0" fontId="1" fillId="0" borderId="14" xfId="0" applyFont="1" applyFill="1" applyBorder="1" applyAlignment="1">
      <alignment horizontal="center" vertical="center"/>
    </xf>
    <xf numFmtId="0" fontId="1" fillId="42" borderId="10" xfId="0" applyFont="1" applyFill="1" applyBorder="1" applyAlignment="1">
      <alignment horizontal="center" vertical="center"/>
    </xf>
    <xf numFmtId="0" fontId="1" fillId="0" borderId="0" xfId="0" applyFont="1" applyFill="1" applyAlignment="1">
      <alignment/>
    </xf>
    <xf numFmtId="0" fontId="1" fillId="28" borderId="10" xfId="0" applyFont="1" applyFill="1" applyBorder="1" applyAlignment="1" applyProtection="1">
      <alignment horizontal="center" vertical="center"/>
      <protection locked="0"/>
    </xf>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1" fillId="41" borderId="13" xfId="0" applyFont="1" applyFill="1" applyBorder="1" applyAlignment="1">
      <alignment horizontal="center" vertical="center"/>
    </xf>
    <xf numFmtId="0" fontId="1" fillId="0" borderId="0" xfId="0" applyFont="1" applyAlignment="1">
      <alignment/>
    </xf>
    <xf numFmtId="0" fontId="1" fillId="41" borderId="0" xfId="0" applyFont="1" applyFill="1" applyAlignment="1">
      <alignment/>
    </xf>
    <xf numFmtId="0" fontId="1" fillId="28" borderId="10" xfId="0" applyFont="1" applyFill="1" applyBorder="1" applyAlignment="1">
      <alignment horizontal="center" vertical="center"/>
    </xf>
    <xf numFmtId="0" fontId="5" fillId="28" borderId="10" xfId="0" applyFont="1" applyFill="1" applyBorder="1" applyAlignment="1" applyProtection="1">
      <alignment horizontal="center" vertical="center"/>
      <protection locked="0"/>
    </xf>
    <xf numFmtId="0" fontId="5" fillId="28" borderId="10" xfId="0" applyFont="1" applyFill="1" applyBorder="1" applyAlignment="1">
      <alignment horizontal="center" vertical="center"/>
    </xf>
    <xf numFmtId="0" fontId="1" fillId="40" borderId="10" xfId="0" applyFont="1" applyFill="1" applyBorder="1" applyAlignment="1" applyProtection="1">
      <alignment horizontal="center" vertical="center"/>
      <protection/>
    </xf>
    <xf numFmtId="0" fontId="5" fillId="40" borderId="10" xfId="0" applyFont="1" applyFill="1" applyBorder="1" applyAlignment="1" applyProtection="1">
      <alignment horizontal="center" vertical="center"/>
      <protection/>
    </xf>
    <xf numFmtId="0" fontId="1" fillId="28" borderId="10" xfId="0" applyFont="1" applyFill="1" applyBorder="1" applyAlignment="1" applyProtection="1">
      <alignment horizontal="center" vertical="center"/>
      <protection/>
    </xf>
    <xf numFmtId="0" fontId="5" fillId="28" borderId="10" xfId="0" applyFont="1" applyFill="1" applyBorder="1" applyAlignment="1" applyProtection="1">
      <alignment horizontal="center" vertical="center"/>
      <protection/>
    </xf>
    <xf numFmtId="0" fontId="1" fillId="42" borderId="10" xfId="0" applyFont="1" applyFill="1" applyBorder="1" applyAlignment="1" applyProtection="1">
      <alignment horizontal="center" vertical="center"/>
      <protection/>
    </xf>
    <xf numFmtId="0" fontId="10" fillId="0" borderId="0" xfId="0" applyFont="1" applyAlignment="1">
      <alignment horizontal="center" vertical="center"/>
    </xf>
    <xf numFmtId="0" fontId="0" fillId="0" borderId="17" xfId="0" applyBorder="1" applyAlignment="1">
      <alignment horizontal="center" vertical="center"/>
    </xf>
    <xf numFmtId="0" fontId="10" fillId="0" borderId="10" xfId="0" applyFon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11" fillId="0" borderId="0" xfId="0" applyFont="1" applyAlignment="1">
      <alignment horizontal="center" vertical="center"/>
    </xf>
    <xf numFmtId="1" fontId="78" fillId="0" borderId="10" xfId="0" applyNumberFormat="1" applyFont="1" applyBorder="1" applyAlignment="1">
      <alignment horizontal="center" vertical="center"/>
    </xf>
    <xf numFmtId="0" fontId="13" fillId="0" borderId="10" xfId="0" applyFont="1" applyBorder="1" applyAlignment="1" applyProtection="1">
      <alignment horizontal="center" vertical="center"/>
      <protection locked="0"/>
    </xf>
    <xf numFmtId="0" fontId="14" fillId="0" borderId="10" xfId="0" applyFont="1" applyBorder="1" applyAlignment="1">
      <alignment horizontal="center" vertical="center"/>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8" fillId="0" borderId="13" xfId="0" applyFont="1" applyFill="1" applyBorder="1" applyAlignment="1">
      <alignment horizontal="center" vertical="center"/>
    </xf>
    <xf numFmtId="0" fontId="78" fillId="0" borderId="10" xfId="0" applyFont="1" applyFill="1" applyBorder="1" applyAlignment="1">
      <alignment horizontal="center" vertical="center"/>
    </xf>
    <xf numFmtId="0" fontId="1" fillId="43" borderId="10" xfId="0" applyFont="1" applyFill="1" applyBorder="1" applyAlignment="1">
      <alignment horizontal="center" vertical="center"/>
    </xf>
    <xf numFmtId="0" fontId="5" fillId="0" borderId="10" xfId="0" applyFont="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1" fillId="41" borderId="10" xfId="0" applyFont="1" applyFill="1" applyBorder="1" applyAlignment="1" applyProtection="1">
      <alignment horizontal="center" vertical="center"/>
      <protection locked="0"/>
    </xf>
    <xf numFmtId="0" fontId="5" fillId="41" borderId="10" xfId="0" applyFont="1" applyFill="1" applyBorder="1" applyAlignment="1" applyProtection="1">
      <alignment horizontal="center" vertical="center"/>
      <protection locked="0"/>
    </xf>
    <xf numFmtId="0" fontId="1" fillId="19" borderId="10" xfId="0" applyFont="1" applyFill="1" applyBorder="1" applyAlignment="1">
      <alignment horizontal="center" vertical="center"/>
    </xf>
    <xf numFmtId="0" fontId="46" fillId="41" borderId="10" xfId="0" applyFont="1" applyFill="1" applyBorder="1" applyAlignment="1" applyProtection="1">
      <alignment horizontal="center" vertical="center"/>
      <protection locked="0"/>
    </xf>
    <xf numFmtId="0" fontId="78" fillId="0" borderId="19" xfId="0" applyFont="1" applyBorder="1" applyAlignment="1">
      <alignment horizontal="center" vertical="center"/>
    </xf>
    <xf numFmtId="0" fontId="1" fillId="0" borderId="19" xfId="0" applyFont="1" applyBorder="1" applyAlignment="1">
      <alignment horizontal="center" vertical="center"/>
    </xf>
    <xf numFmtId="0" fontId="46" fillId="19" borderId="10" xfId="0" applyFont="1" applyFill="1" applyBorder="1" applyAlignment="1" applyProtection="1">
      <alignment horizontal="center" vertical="center"/>
      <protection locked="0"/>
    </xf>
    <xf numFmtId="0" fontId="78" fillId="41" borderId="10" xfId="0" applyFont="1" applyFill="1" applyBorder="1" applyAlignment="1">
      <alignment horizontal="center" vertical="center"/>
    </xf>
    <xf numFmtId="0" fontId="78" fillId="41" borderId="16" xfId="0" applyFont="1" applyFill="1" applyBorder="1" applyAlignment="1">
      <alignment horizontal="center" vertical="center"/>
    </xf>
    <xf numFmtId="0" fontId="46" fillId="0" borderId="14" xfId="0" applyFont="1" applyBorder="1" applyAlignment="1" applyProtection="1">
      <alignment horizontal="center" vertical="center"/>
      <protection locked="0"/>
    </xf>
    <xf numFmtId="0" fontId="80" fillId="0" borderId="14" xfId="0" applyFont="1" applyBorder="1" applyAlignment="1" applyProtection="1">
      <alignment horizontal="center" vertical="center"/>
      <protection locked="0"/>
    </xf>
    <xf numFmtId="0" fontId="80" fillId="0" borderId="15" xfId="0" applyFont="1" applyBorder="1" applyAlignment="1" applyProtection="1">
      <alignment horizontal="center" vertical="center"/>
      <protection locked="0"/>
    </xf>
    <xf numFmtId="0" fontId="80" fillId="40" borderId="10" xfId="0" applyFont="1" applyFill="1" applyBorder="1" applyAlignment="1">
      <alignment horizontal="center" vertical="center"/>
    </xf>
    <xf numFmtId="0" fontId="81" fillId="0" borderId="0" xfId="0" applyFont="1" applyAlignment="1" applyProtection="1">
      <alignment horizontal="center" vertical="center"/>
      <protection locked="0"/>
    </xf>
    <xf numFmtId="0" fontId="78" fillId="0" borderId="0" xfId="0" applyFont="1" applyAlignment="1">
      <alignment horizontal="center" vertical="center"/>
    </xf>
    <xf numFmtId="0" fontId="80" fillId="0" borderId="11" xfId="0" applyFont="1" applyBorder="1" applyAlignment="1" applyProtection="1">
      <alignment horizontal="center" vertical="center"/>
      <protection locked="0"/>
    </xf>
    <xf numFmtId="0" fontId="80" fillId="0" borderId="20" xfId="0" applyFont="1" applyBorder="1" applyAlignment="1" applyProtection="1">
      <alignment horizontal="center" vertical="center"/>
      <protection locked="0"/>
    </xf>
    <xf numFmtId="0" fontId="80" fillId="40" borderId="13" xfId="0" applyFont="1" applyFill="1" applyBorder="1" applyAlignment="1">
      <alignment horizontal="center" vertical="center"/>
    </xf>
    <xf numFmtId="0" fontId="81" fillId="0" borderId="16" xfId="0" applyFont="1" applyBorder="1" applyAlignment="1" applyProtection="1">
      <alignment horizontal="center" vertical="center"/>
      <protection locked="0"/>
    </xf>
    <xf numFmtId="0" fontId="78" fillId="36" borderId="16" xfId="0" applyFont="1" applyFill="1" applyBorder="1" applyAlignment="1">
      <alignment horizontal="center" vertical="center"/>
    </xf>
    <xf numFmtId="0" fontId="78" fillId="35" borderId="10" xfId="0" applyFont="1" applyFill="1" applyBorder="1" applyAlignment="1">
      <alignment horizontal="center" vertical="center"/>
    </xf>
    <xf numFmtId="0" fontId="78" fillId="40" borderId="10" xfId="0" applyFont="1" applyFill="1" applyBorder="1" applyAlignment="1">
      <alignment horizontal="center" vertical="center"/>
    </xf>
    <xf numFmtId="0" fontId="78" fillId="34" borderId="10" xfId="0" applyFont="1" applyFill="1" applyBorder="1" applyAlignment="1">
      <alignment horizontal="center" vertical="center"/>
    </xf>
    <xf numFmtId="0" fontId="78" fillId="36" borderId="10" xfId="0" applyFont="1" applyFill="1" applyBorder="1" applyAlignment="1">
      <alignment horizontal="center" vertical="center"/>
    </xf>
    <xf numFmtId="1" fontId="78" fillId="36" borderId="10" xfId="0" applyNumberFormat="1" applyFont="1" applyFill="1" applyBorder="1" applyAlignment="1">
      <alignment horizontal="center" vertical="center"/>
    </xf>
    <xf numFmtId="0" fontId="80" fillId="0" borderId="14" xfId="0" applyFont="1" applyBorder="1" applyAlignment="1">
      <alignment horizontal="center" vertical="center"/>
    </xf>
    <xf numFmtId="0" fontId="80" fillId="0" borderId="15" xfId="0" applyFont="1" applyBorder="1" applyAlignment="1">
      <alignment horizontal="center" vertical="center"/>
    </xf>
    <xf numFmtId="0" fontId="80" fillId="0" borderId="11" xfId="0" applyFont="1" applyBorder="1" applyAlignment="1">
      <alignment horizontal="center" vertical="center"/>
    </xf>
    <xf numFmtId="0" fontId="80" fillId="0" borderId="20" xfId="0" applyFont="1" applyBorder="1" applyAlignment="1">
      <alignment horizontal="center" vertical="center"/>
    </xf>
    <xf numFmtId="0" fontId="81" fillId="0" borderId="10" xfId="0" applyFont="1" applyBorder="1" applyAlignment="1" applyProtection="1">
      <alignment horizontal="center" vertical="center"/>
      <protection locked="0"/>
    </xf>
    <xf numFmtId="0" fontId="78" fillId="28" borderId="10" xfId="0" applyFont="1" applyFill="1" applyBorder="1" applyAlignment="1">
      <alignment horizontal="center" vertical="center"/>
    </xf>
    <xf numFmtId="0" fontId="78" fillId="0" borderId="10" xfId="0" applyFont="1" applyBorder="1" applyAlignment="1" applyProtection="1">
      <alignment horizontal="center" vertical="center"/>
      <protection/>
    </xf>
    <xf numFmtId="0" fontId="79" fillId="0" borderId="0" xfId="0" applyFont="1" applyAlignment="1">
      <alignment horizontal="center" vertical="center"/>
    </xf>
    <xf numFmtId="0" fontId="79" fillId="36" borderId="10" xfId="0" applyFont="1" applyFill="1" applyBorder="1" applyAlignment="1" applyProtection="1">
      <alignment horizontal="center" vertical="center"/>
      <protection/>
    </xf>
    <xf numFmtId="0" fontId="78" fillId="28" borderId="10" xfId="0" applyFont="1" applyFill="1" applyBorder="1" applyAlignment="1" applyProtection="1">
      <alignment horizontal="center" vertical="center"/>
      <protection/>
    </xf>
    <xf numFmtId="0" fontId="78" fillId="40" borderId="10" xfId="0" applyFont="1" applyFill="1" applyBorder="1" applyAlignment="1" applyProtection="1">
      <alignment horizontal="center" vertical="center"/>
      <protection/>
    </xf>
    <xf numFmtId="0" fontId="78" fillId="35" borderId="10" xfId="0" applyFont="1" applyFill="1" applyBorder="1" applyAlignment="1" applyProtection="1">
      <alignment horizontal="center" vertical="center"/>
      <protection/>
    </xf>
    <xf numFmtId="0" fontId="78" fillId="34" borderId="10" xfId="0" applyFont="1" applyFill="1" applyBorder="1" applyAlignment="1" applyProtection="1">
      <alignment horizontal="center" vertical="center"/>
      <protection/>
    </xf>
    <xf numFmtId="0" fontId="78" fillId="36" borderId="10" xfId="0" applyFont="1" applyFill="1" applyBorder="1" applyAlignment="1" applyProtection="1">
      <alignment horizontal="center" vertical="center"/>
      <protection/>
    </xf>
    <xf numFmtId="0" fontId="80" fillId="0" borderId="14" xfId="0" applyFont="1" applyBorder="1" applyAlignment="1" applyProtection="1">
      <alignment horizontal="center" vertical="center"/>
      <protection/>
    </xf>
    <xf numFmtId="0" fontId="80" fillId="0" borderId="15" xfId="0" applyFont="1" applyBorder="1" applyAlignment="1" applyProtection="1">
      <alignment horizontal="center" vertical="center"/>
      <protection/>
    </xf>
    <xf numFmtId="0" fontId="82" fillId="0" borderId="14" xfId="0" applyFont="1" applyBorder="1" applyAlignment="1">
      <alignment horizontal="center" vertical="center"/>
    </xf>
    <xf numFmtId="0" fontId="82" fillId="0" borderId="15" xfId="0" applyFont="1" applyBorder="1" applyAlignment="1">
      <alignment horizontal="center" vertical="center"/>
    </xf>
    <xf numFmtId="0" fontId="83" fillId="0" borderId="0" xfId="0" applyFont="1" applyAlignment="1" applyProtection="1">
      <alignment horizontal="center" vertical="center"/>
      <protection locked="0"/>
    </xf>
    <xf numFmtId="0" fontId="78" fillId="0" borderId="0" xfId="0" applyFont="1" applyFill="1" applyBorder="1" applyAlignment="1">
      <alignment horizontal="center" vertical="center"/>
    </xf>
    <xf numFmtId="0" fontId="84" fillId="0" borderId="0" xfId="0" applyFont="1" applyAlignment="1">
      <alignment/>
    </xf>
    <xf numFmtId="0" fontId="5" fillId="0" borderId="14" xfId="0" applyFont="1" applyFill="1" applyBorder="1" applyAlignment="1" applyProtection="1">
      <alignment horizontal="center" vertical="center"/>
      <protection locked="0"/>
    </xf>
    <xf numFmtId="0" fontId="80" fillId="0" borderId="11" xfId="0" applyFont="1" applyBorder="1" applyAlignment="1" applyProtection="1">
      <alignment horizontal="center" vertical="center"/>
      <protection/>
    </xf>
    <xf numFmtId="0" fontId="80" fillId="0" borderId="2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81" fillId="0" borderId="0" xfId="0" applyFont="1" applyAlignment="1" applyProtection="1">
      <alignment horizontal="center" vertical="center"/>
      <protection/>
    </xf>
    <xf numFmtId="0" fontId="8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80" fillId="0" borderId="10" xfId="0" applyFont="1" applyBorder="1" applyAlignment="1" applyProtection="1">
      <alignment horizontal="center" vertical="center"/>
      <protection/>
    </xf>
    <xf numFmtId="0" fontId="85" fillId="35" borderId="10" xfId="0" applyFont="1" applyFill="1" applyBorder="1" applyAlignment="1" applyProtection="1">
      <alignment horizontal="center" vertical="center"/>
      <protection/>
    </xf>
    <xf numFmtId="1" fontId="1" fillId="44" borderId="10" xfId="0" applyNumberFormat="1" applyFont="1" applyFill="1" applyBorder="1" applyAlignment="1">
      <alignment horizontal="center" vertical="center"/>
    </xf>
    <xf numFmtId="0" fontId="1" fillId="44" borderId="10" xfId="0" applyFont="1" applyFill="1" applyBorder="1" applyAlignment="1">
      <alignment horizontal="center" vertical="center"/>
    </xf>
    <xf numFmtId="0" fontId="86" fillId="0" borderId="0" xfId="0" applyFont="1" applyAlignment="1">
      <alignment horizontal="center" vertical="center"/>
    </xf>
    <xf numFmtId="0" fontId="87" fillId="0" borderId="10" xfId="0" applyFont="1" applyBorder="1" applyAlignment="1">
      <alignment horizontal="center" vertical="center"/>
    </xf>
    <xf numFmtId="0" fontId="88" fillId="0" borderId="10" xfId="0" applyFont="1" applyBorder="1" applyAlignment="1">
      <alignment horizontal="center" vertical="center"/>
    </xf>
    <xf numFmtId="0" fontId="89" fillId="0" borderId="10" xfId="0" applyFont="1" applyBorder="1" applyAlignment="1">
      <alignment horizontal="center" vertical="center"/>
    </xf>
    <xf numFmtId="2" fontId="16" fillId="0" borderId="10" xfId="0" applyNumberFormat="1" applyFont="1" applyBorder="1" applyAlignment="1">
      <alignment horizontal="center" vertical="center"/>
    </xf>
    <xf numFmtId="0" fontId="90" fillId="0" borderId="0" xfId="0" applyFont="1" applyAlignment="1">
      <alignment horizontal="right" vertical="center"/>
    </xf>
    <xf numFmtId="175" fontId="16" fillId="0" borderId="10" xfId="0" applyNumberFormat="1" applyFont="1" applyBorder="1" applyAlignment="1">
      <alignment horizontal="center" vertical="center"/>
    </xf>
    <xf numFmtId="175" fontId="16" fillId="0" borderId="0" xfId="0" applyNumberFormat="1" applyFont="1" applyBorder="1" applyAlignment="1">
      <alignment horizontal="center" vertical="center"/>
    </xf>
    <xf numFmtId="0" fontId="88" fillId="0" borderId="12" xfId="0" applyFont="1" applyBorder="1" applyAlignment="1">
      <alignment vertical="center"/>
    </xf>
    <xf numFmtId="0" fontId="89" fillId="0" borderId="12" xfId="0" applyFont="1" applyBorder="1" applyAlignment="1">
      <alignment horizontal="center" vertical="center"/>
    </xf>
    <xf numFmtId="2" fontId="16" fillId="0" borderId="12" xfId="0" applyNumberFormat="1" applyFont="1" applyBorder="1" applyAlignment="1">
      <alignment horizontal="center" vertical="center"/>
    </xf>
    <xf numFmtId="175" fontId="90" fillId="0" borderId="21" xfId="0" applyNumberFormat="1" applyFont="1" applyBorder="1" applyAlignment="1" applyProtection="1">
      <alignment horizontal="center" vertical="center"/>
      <protection locked="0"/>
    </xf>
    <xf numFmtId="0" fontId="6" fillId="45" borderId="10" xfId="0" applyFont="1" applyFill="1" applyBorder="1" applyAlignment="1">
      <alignment horizontal="center" vertical="center"/>
    </xf>
    <xf numFmtId="0" fontId="85" fillId="45" borderId="10" xfId="0" applyFont="1" applyFill="1" applyBorder="1" applyAlignment="1" applyProtection="1">
      <alignment horizontal="center" vertical="center"/>
      <protection/>
    </xf>
    <xf numFmtId="0" fontId="1" fillId="46" borderId="10" xfId="0" applyFont="1" applyFill="1" applyBorder="1" applyAlignment="1">
      <alignment horizontal="center" vertical="center"/>
    </xf>
    <xf numFmtId="0" fontId="1" fillId="46" borderId="10" xfId="0" applyFont="1" applyFill="1" applyBorder="1" applyAlignment="1" applyProtection="1">
      <alignment horizontal="center" vertical="center"/>
      <protection/>
    </xf>
    <xf numFmtId="0" fontId="85" fillId="40" borderId="10" xfId="0" applyFont="1" applyFill="1" applyBorder="1" applyAlignment="1" applyProtection="1">
      <alignment horizontal="center" vertical="center"/>
      <protection/>
    </xf>
    <xf numFmtId="0" fontId="46" fillId="41" borderId="11" xfId="0" applyFont="1" applyFill="1" applyBorder="1" applyAlignment="1" applyProtection="1">
      <alignment horizontal="center" vertical="center"/>
      <protection locked="0"/>
    </xf>
    <xf numFmtId="1" fontId="1" fillId="41" borderId="15" xfId="0" applyNumberFormat="1" applyFont="1" applyFill="1" applyBorder="1" applyAlignment="1">
      <alignment horizontal="center" vertical="center"/>
    </xf>
    <xf numFmtId="0" fontId="1" fillId="41" borderId="15" xfId="0" applyFont="1" applyFill="1" applyBorder="1" applyAlignment="1">
      <alignment horizontal="center" vertical="center"/>
    </xf>
    <xf numFmtId="0" fontId="12" fillId="0" borderId="0" xfId="0" applyFont="1" applyAlignment="1" applyProtection="1">
      <alignment vertical="center"/>
      <protection/>
    </xf>
    <xf numFmtId="0" fontId="1" fillId="0" borderId="0" xfId="0" applyFont="1" applyFill="1" applyBorder="1" applyAlignment="1">
      <alignment horizontal="center" vertical="center"/>
    </xf>
    <xf numFmtId="1" fontId="1" fillId="0" borderId="0" xfId="0" applyNumberFormat="1" applyFont="1" applyFill="1" applyBorder="1" applyAlignment="1" applyProtection="1">
      <alignment horizontal="center" vertical="center"/>
      <protection/>
    </xf>
    <xf numFmtId="1"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1" fillId="0" borderId="12" xfId="0" applyFont="1" applyBorder="1" applyAlignment="1" applyProtection="1">
      <alignment horizontal="center" vertical="center"/>
      <protection locked="0"/>
    </xf>
    <xf numFmtId="0" fontId="5" fillId="0" borderId="12"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4" fillId="0" borderId="11" xfId="0" applyFont="1" applyBorder="1" applyAlignment="1">
      <alignment/>
    </xf>
    <xf numFmtId="0" fontId="4" fillId="0" borderId="12" xfId="0" applyFont="1" applyBorder="1" applyAlignment="1">
      <alignment/>
    </xf>
    <xf numFmtId="0" fontId="78" fillId="0" borderId="12" xfId="0" applyFont="1" applyBorder="1" applyAlignment="1">
      <alignment horizontal="center" vertical="center"/>
    </xf>
    <xf numFmtId="0" fontId="1" fillId="0" borderId="12" xfId="0" applyFont="1" applyFill="1" applyBorder="1" applyAlignment="1">
      <alignment horizontal="center" vertical="center"/>
    </xf>
    <xf numFmtId="0" fontId="4" fillId="0" borderId="12" xfId="0" applyFont="1" applyBorder="1" applyAlignment="1" applyProtection="1">
      <alignment horizontal="center" vertical="center"/>
      <protection/>
    </xf>
    <xf numFmtId="0" fontId="81" fillId="0" borderId="12" xfId="0" applyFont="1" applyBorder="1" applyAlignment="1" applyProtection="1">
      <alignment horizontal="center" vertical="center"/>
      <protection/>
    </xf>
    <xf numFmtId="0" fontId="1" fillId="0" borderId="0" xfId="0" applyFont="1" applyBorder="1" applyAlignment="1">
      <alignment horizontal="right"/>
    </xf>
    <xf numFmtId="1" fontId="5" fillId="36" borderId="10" xfId="0" applyNumberFormat="1" applyFont="1" applyFill="1" applyBorder="1" applyAlignment="1" applyProtection="1">
      <alignment horizontal="center" vertical="center"/>
      <protection/>
    </xf>
    <xf numFmtId="0" fontId="0" fillId="44" borderId="0" xfId="0" applyFill="1" applyAlignment="1">
      <alignment horizontal="center" vertical="center"/>
    </xf>
    <xf numFmtId="0" fontId="2" fillId="0" borderId="0" xfId="0" applyFont="1" applyAlignment="1">
      <alignment horizontal="center"/>
    </xf>
    <xf numFmtId="0" fontId="2" fillId="0" borderId="0" xfId="0" applyFont="1" applyAlignment="1" applyProtection="1">
      <alignment horizontal="center"/>
      <protection/>
    </xf>
    <xf numFmtId="0" fontId="1" fillId="41" borderId="10" xfId="0" applyFont="1" applyFill="1" applyBorder="1" applyAlignment="1">
      <alignment horizontal="center" vertical="center"/>
    </xf>
    <xf numFmtId="1" fontId="1" fillId="41" borderId="0" xfId="0"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right" vertical="center"/>
    </xf>
    <xf numFmtId="1" fontId="0" fillId="44" borderId="0" xfId="0" applyNumberFormat="1" applyFill="1" applyAlignment="1">
      <alignment horizontal="center" vertical="center"/>
    </xf>
    <xf numFmtId="1" fontId="1" fillId="41" borderId="12" xfId="0" applyNumberFormat="1" applyFont="1" applyFill="1" applyBorder="1" applyAlignment="1">
      <alignment horizontal="center" vertical="center"/>
    </xf>
    <xf numFmtId="0" fontId="1" fillId="0" borderId="0" xfId="0" applyFont="1" applyBorder="1" applyAlignment="1">
      <alignment vertical="center"/>
    </xf>
    <xf numFmtId="0" fontId="4" fillId="0" borderId="0" xfId="0" applyFont="1" applyBorder="1" applyAlignment="1">
      <alignment horizontal="left" vertical="center"/>
    </xf>
    <xf numFmtId="0" fontId="1" fillId="0" borderId="0" xfId="0" applyFont="1" applyBorder="1" applyAlignment="1" applyProtection="1">
      <alignment horizontal="center" vertical="center"/>
      <protection/>
    </xf>
    <xf numFmtId="1" fontId="1" fillId="44" borderId="13" xfId="0" applyNumberFormat="1" applyFont="1" applyFill="1" applyBorder="1" applyAlignment="1">
      <alignment horizontal="center" vertical="center"/>
    </xf>
    <xf numFmtId="0" fontId="1" fillId="44" borderId="10" xfId="0" applyFont="1" applyFill="1" applyBorder="1" applyAlignment="1">
      <alignment horizontal="center" vertical="center"/>
    </xf>
    <xf numFmtId="0" fontId="1" fillId="0" borderId="0" xfId="0" applyFont="1" applyBorder="1" applyAlignment="1">
      <alignment horizontal="right" vertical="center"/>
    </xf>
    <xf numFmtId="0" fontId="1" fillId="44" borderId="10" xfId="0" applyFont="1" applyFill="1" applyBorder="1" applyAlignment="1">
      <alignment horizontal="center" vertical="center"/>
    </xf>
    <xf numFmtId="1" fontId="0" fillId="0" borderId="0" xfId="0" applyNumberFormat="1" applyAlignment="1">
      <alignment/>
    </xf>
    <xf numFmtId="1" fontId="1" fillId="47" borderId="0" xfId="0" applyNumberFormat="1" applyFont="1" applyFill="1" applyAlignment="1">
      <alignment horizontal="center" vertical="center"/>
    </xf>
    <xf numFmtId="0" fontId="1" fillId="47" borderId="10" xfId="0" applyFont="1" applyFill="1" applyBorder="1" applyAlignment="1">
      <alignment horizontal="center" vertical="center"/>
    </xf>
    <xf numFmtId="0" fontId="1" fillId="47" borderId="10" xfId="0" applyFont="1" applyFill="1" applyBorder="1" applyAlignment="1">
      <alignment horizontal="center"/>
    </xf>
    <xf numFmtId="1" fontId="1" fillId="47" borderId="10" xfId="0" applyNumberFormat="1" applyFont="1" applyFill="1" applyBorder="1" applyAlignment="1">
      <alignment horizontal="center" vertical="center"/>
    </xf>
    <xf numFmtId="1" fontId="1" fillId="47" borderId="13" xfId="0" applyNumberFormat="1" applyFont="1" applyFill="1" applyBorder="1" applyAlignment="1">
      <alignment horizontal="center" vertical="center"/>
    </xf>
    <xf numFmtId="1" fontId="1" fillId="47" borderId="10" xfId="0" applyNumberFormat="1" applyFont="1" applyFill="1" applyBorder="1" applyAlignment="1" applyProtection="1">
      <alignment horizontal="center" vertical="center"/>
      <protection/>
    </xf>
    <xf numFmtId="0" fontId="1" fillId="47" borderId="10" xfId="0" applyFont="1" applyFill="1" applyBorder="1" applyAlignment="1" applyProtection="1">
      <alignment horizontal="left" vertical="center" indent="2"/>
      <protection/>
    </xf>
    <xf numFmtId="1" fontId="0" fillId="47" borderId="0" xfId="0" applyNumberFormat="1" applyFill="1" applyAlignment="1">
      <alignment horizontal="center" vertical="center"/>
    </xf>
    <xf numFmtId="0" fontId="1" fillId="44" borderId="10" xfId="0" applyFont="1" applyFill="1" applyBorder="1" applyAlignment="1">
      <alignment horizontal="center" vertical="center"/>
    </xf>
    <xf numFmtId="1" fontId="1" fillId="33" borderId="0" xfId="0" applyNumberFormat="1" applyFont="1" applyFill="1" applyBorder="1" applyAlignment="1">
      <alignment horizontal="center" vertical="center"/>
    </xf>
    <xf numFmtId="0" fontId="1" fillId="47" borderId="0" xfId="0" applyFont="1" applyFill="1" applyAlignment="1">
      <alignment horizontal="center" vertical="center"/>
    </xf>
    <xf numFmtId="0" fontId="1" fillId="44" borderId="10" xfId="0" applyFont="1" applyFill="1" applyBorder="1" applyAlignment="1">
      <alignment horizontal="center" vertical="center"/>
    </xf>
    <xf numFmtId="0" fontId="1" fillId="0" borderId="0" xfId="0" applyFont="1" applyBorder="1" applyAlignment="1">
      <alignment/>
    </xf>
    <xf numFmtId="0" fontId="1" fillId="41" borderId="10" xfId="0" applyFont="1" applyFill="1" applyBorder="1" applyAlignment="1">
      <alignment horizontal="center" vertical="center"/>
    </xf>
    <xf numFmtId="0" fontId="1" fillId="44" borderId="10" xfId="0" applyFont="1" applyFill="1" applyBorder="1" applyAlignment="1">
      <alignment horizontal="center" vertical="center"/>
    </xf>
    <xf numFmtId="0" fontId="1" fillId="0" borderId="10" xfId="0" applyFont="1" applyBorder="1" applyAlignment="1">
      <alignment horizontal="left" vertical="center"/>
    </xf>
    <xf numFmtId="0" fontId="2" fillId="0" borderId="0" xfId="0" applyFont="1" applyBorder="1" applyAlignment="1">
      <alignment horizontal="center"/>
    </xf>
    <xf numFmtId="0" fontId="1" fillId="47" borderId="10" xfId="0" applyFont="1" applyFill="1" applyBorder="1" applyAlignment="1">
      <alignment horizontal="center" vertical="center"/>
    </xf>
    <xf numFmtId="0" fontId="1" fillId="41" borderId="14" xfId="0" applyFont="1" applyFill="1" applyBorder="1" applyAlignment="1">
      <alignment horizontal="center" vertical="center"/>
    </xf>
    <xf numFmtId="0" fontId="1" fillId="47" borderId="10" xfId="0" applyFont="1" applyFill="1" applyBorder="1" applyAlignment="1">
      <alignment horizontal="center" vertical="center"/>
    </xf>
    <xf numFmtId="0" fontId="46" fillId="28" borderId="10" xfId="0" applyFont="1" applyFill="1" applyBorder="1" applyAlignment="1" applyProtection="1">
      <alignment horizontal="center" vertical="center"/>
      <protection locked="0"/>
    </xf>
    <xf numFmtId="0" fontId="46" fillId="35" borderId="10" xfId="0" applyFont="1" applyFill="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46" fillId="40" borderId="10" xfId="0" applyFont="1" applyFill="1" applyBorder="1" applyAlignment="1" applyProtection="1">
      <alignment horizontal="center" vertical="center"/>
      <protection locked="0"/>
    </xf>
    <xf numFmtId="0" fontId="2" fillId="0" borderId="0" xfId="0" applyFont="1" applyBorder="1" applyAlignment="1" applyProtection="1">
      <alignment horizontal="center"/>
      <protection/>
    </xf>
    <xf numFmtId="0" fontId="46" fillId="35" borderId="13" xfId="0" applyFont="1" applyFill="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0" borderId="10" xfId="0" applyFont="1" applyFill="1" applyBorder="1" applyAlignment="1" applyProtection="1">
      <alignment horizontal="center" vertical="center"/>
      <protection locked="0"/>
    </xf>
    <xf numFmtId="0" fontId="46" fillId="0" borderId="13" xfId="0" applyFont="1" applyFill="1" applyBorder="1" applyAlignment="1" applyProtection="1">
      <alignment horizontal="center" vertical="center"/>
      <protection locked="0"/>
    </xf>
    <xf numFmtId="0" fontId="46" fillId="28" borderId="10" xfId="0" applyFont="1" applyFill="1" applyBorder="1" applyAlignment="1" applyProtection="1">
      <alignment horizontal="center" vertical="center"/>
      <protection locked="0"/>
    </xf>
    <xf numFmtId="0" fontId="1" fillId="41" borderId="10" xfId="0" applyFont="1" applyFill="1" applyBorder="1" applyAlignment="1">
      <alignment horizontal="center" vertical="center"/>
    </xf>
    <xf numFmtId="0" fontId="46" fillId="0" borderId="10" xfId="0" applyFont="1" applyBorder="1" applyAlignment="1" applyProtection="1">
      <alignment horizontal="center" vertical="center"/>
      <protection locked="0"/>
    </xf>
    <xf numFmtId="0" fontId="46" fillId="35" borderId="10" xfId="0" applyFont="1" applyFill="1" applyBorder="1" applyAlignment="1" applyProtection="1">
      <alignment horizontal="center" vertical="center"/>
      <protection locked="0"/>
    </xf>
    <xf numFmtId="0" fontId="46" fillId="40" borderId="10" xfId="0" applyFont="1" applyFill="1" applyBorder="1" applyAlignment="1" applyProtection="1">
      <alignment horizontal="center" vertical="center"/>
      <protection locked="0"/>
    </xf>
    <xf numFmtId="0" fontId="46" fillId="40" borderId="13" xfId="0" applyFont="1" applyFill="1" applyBorder="1" applyAlignment="1" applyProtection="1">
      <alignment horizontal="center" vertical="center"/>
      <protection locked="0"/>
    </xf>
    <xf numFmtId="0" fontId="46" fillId="41" borderId="10" xfId="0" applyFont="1" applyFill="1" applyBorder="1" applyAlignment="1" applyProtection="1">
      <alignment horizontal="center" vertical="center"/>
      <protection locked="0"/>
    </xf>
    <xf numFmtId="0" fontId="1" fillId="48" borderId="10" xfId="0" applyFont="1" applyFill="1" applyBorder="1" applyAlignment="1" applyProtection="1">
      <alignment horizontal="center" vertical="center"/>
      <protection/>
    </xf>
    <xf numFmtId="2" fontId="16" fillId="47" borderId="10" xfId="0" applyNumberFormat="1" applyFont="1" applyFill="1" applyBorder="1" applyAlignment="1">
      <alignment horizontal="center" vertical="center"/>
    </xf>
    <xf numFmtId="2" fontId="16" fillId="49" borderId="10" xfId="0" applyNumberFormat="1" applyFont="1" applyFill="1" applyBorder="1" applyAlignment="1">
      <alignment horizontal="center" vertical="center"/>
    </xf>
    <xf numFmtId="2" fontId="16" fillId="44" borderId="10" xfId="0" applyNumberFormat="1" applyFont="1" applyFill="1" applyBorder="1" applyAlignment="1">
      <alignment horizontal="center" vertical="center"/>
    </xf>
    <xf numFmtId="2" fontId="16" fillId="50" borderId="10" xfId="0" applyNumberFormat="1" applyFont="1" applyFill="1" applyBorder="1" applyAlignment="1">
      <alignment horizontal="center" vertical="center"/>
    </xf>
    <xf numFmtId="0" fontId="1" fillId="44" borderId="10" xfId="0" applyFont="1" applyFill="1" applyBorder="1" applyAlignment="1">
      <alignment horizontal="center" vertical="center"/>
    </xf>
    <xf numFmtId="0" fontId="1" fillId="47" borderId="10" xfId="0" applyFont="1" applyFill="1" applyBorder="1" applyAlignment="1">
      <alignment horizontal="center" vertical="center"/>
    </xf>
    <xf numFmtId="2" fontId="16" fillId="51" borderId="22" xfId="0" applyNumberFormat="1" applyFont="1" applyFill="1" applyBorder="1" applyAlignment="1">
      <alignment horizontal="center" vertical="center"/>
    </xf>
    <xf numFmtId="0" fontId="16" fillId="52" borderId="22" xfId="0" applyFont="1" applyFill="1" applyBorder="1" applyAlignment="1">
      <alignment horizontal="center" vertical="center"/>
    </xf>
    <xf numFmtId="0" fontId="16" fillId="53" borderId="22" xfId="0" applyFont="1" applyFill="1" applyBorder="1" applyAlignment="1">
      <alignment horizontal="center" vertical="center"/>
    </xf>
    <xf numFmtId="0" fontId="16" fillId="54" borderId="22" xfId="0" applyFont="1" applyFill="1" applyBorder="1" applyAlignment="1">
      <alignment horizontal="center" vertical="center"/>
    </xf>
    <xf numFmtId="0" fontId="16" fillId="0" borderId="22" xfId="0" applyFont="1" applyBorder="1" applyAlignment="1">
      <alignment horizontal="center" vertical="center"/>
    </xf>
    <xf numFmtId="0" fontId="16" fillId="55" borderId="23"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5" fillId="0" borderId="16" xfId="0" applyFont="1" applyBorder="1" applyAlignment="1">
      <alignment vertical="center"/>
    </xf>
    <xf numFmtId="0" fontId="5" fillId="0" borderId="25" xfId="0" applyFont="1" applyBorder="1" applyAlignment="1">
      <alignment vertical="center"/>
    </xf>
    <xf numFmtId="1" fontId="1" fillId="44" borderId="0" xfId="0" applyNumberFormat="1" applyFont="1" applyFill="1" applyAlignment="1">
      <alignment horizontal="center" vertical="center"/>
    </xf>
    <xf numFmtId="0" fontId="21" fillId="0" borderId="0" xfId="0" applyFont="1" applyBorder="1" applyAlignment="1">
      <alignment vertical="center"/>
    </xf>
    <xf numFmtId="0" fontId="22" fillId="0" borderId="26" xfId="0" applyFont="1" applyBorder="1" applyAlignment="1">
      <alignment horizontal="center" vertical="center"/>
    </xf>
    <xf numFmtId="0" fontId="23" fillId="0" borderId="27" xfId="0" applyFont="1" applyBorder="1" applyAlignment="1">
      <alignment horizontal="center" vertical="center"/>
    </xf>
    <xf numFmtId="2" fontId="16" fillId="51" borderId="23" xfId="0" applyNumberFormat="1" applyFont="1" applyFill="1" applyBorder="1" applyAlignment="1">
      <alignment horizontal="center" vertical="center"/>
    </xf>
    <xf numFmtId="0" fontId="16" fillId="52" borderId="23" xfId="0" applyFont="1" applyFill="1" applyBorder="1" applyAlignment="1">
      <alignment horizontal="center" vertical="center"/>
    </xf>
    <xf numFmtId="0" fontId="16" fillId="0" borderId="28" xfId="0" applyFont="1" applyBorder="1" applyAlignment="1">
      <alignment horizontal="center" vertical="center"/>
    </xf>
    <xf numFmtId="1" fontId="78" fillId="0" borderId="0" xfId="0" applyNumberFormat="1" applyFont="1" applyBorder="1" applyAlignment="1">
      <alignment horizontal="center" vertical="center"/>
    </xf>
    <xf numFmtId="0" fontId="10" fillId="0" borderId="0" xfId="0" applyFont="1" applyBorder="1" applyAlignment="1">
      <alignment horizontal="center" vertical="center"/>
    </xf>
    <xf numFmtId="0" fontId="91" fillId="0" borderId="0" xfId="0" applyFont="1" applyBorder="1" applyAlignment="1" applyProtection="1">
      <alignment horizontal="center" vertical="center"/>
      <protection locked="0"/>
    </xf>
    <xf numFmtId="0" fontId="0" fillId="0" borderId="0" xfId="0" applyFont="1"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92" fillId="0" borderId="10" xfId="0" applyFont="1" applyBorder="1" applyAlignment="1" applyProtection="1">
      <alignment horizontal="center" vertical="center"/>
      <protection locked="0"/>
    </xf>
    <xf numFmtId="0" fontId="91" fillId="0" borderId="0" xfId="0" applyFont="1" applyBorder="1" applyAlignment="1" applyProtection="1">
      <alignment horizontal="center" vertical="center"/>
      <protection/>
    </xf>
    <xf numFmtId="0" fontId="16" fillId="0" borderId="0" xfId="0" applyFont="1" applyAlignment="1">
      <alignment horizontal="center" vertical="center"/>
    </xf>
    <xf numFmtId="0" fontId="16" fillId="0" borderId="0" xfId="0" applyFont="1" applyAlignment="1">
      <alignment vertical="center" wrapText="1"/>
    </xf>
    <xf numFmtId="0" fontId="93" fillId="0" borderId="31" xfId="0" applyFont="1" applyBorder="1" applyAlignment="1" applyProtection="1">
      <alignment horizontal="center" vertical="center"/>
      <protection locked="0"/>
    </xf>
    <xf numFmtId="0" fontId="90" fillId="0" borderId="21" xfId="0" applyFont="1" applyBorder="1" applyAlignment="1" applyProtection="1">
      <alignment horizontal="center" vertical="center"/>
      <protection/>
    </xf>
    <xf numFmtId="0" fontId="10" fillId="0" borderId="10" xfId="0" applyFont="1" applyBorder="1" applyAlignment="1">
      <alignment horizontal="center" vertical="center" wrapText="1"/>
    </xf>
    <xf numFmtId="0" fontId="93" fillId="0" borderId="15" xfId="0" applyFont="1" applyBorder="1" applyAlignment="1" applyProtection="1">
      <alignment horizontal="center" vertical="center"/>
      <protection locked="0"/>
    </xf>
    <xf numFmtId="0" fontId="90" fillId="0" borderId="21" xfId="0" applyFont="1" applyBorder="1" applyAlignment="1" applyProtection="1">
      <alignment horizontal="center" vertical="center" wrapText="1"/>
      <protection/>
    </xf>
    <xf numFmtId="180" fontId="88" fillId="0" borderId="10" xfId="0" applyNumberFormat="1" applyFont="1" applyBorder="1" applyAlignment="1">
      <alignment horizontal="center" vertical="center"/>
    </xf>
    <xf numFmtId="0" fontId="93" fillId="0" borderId="10" xfId="0" applyFont="1" applyBorder="1" applyAlignment="1" applyProtection="1">
      <alignment horizontal="center" vertical="center"/>
      <protection locked="0"/>
    </xf>
    <xf numFmtId="0" fontId="90" fillId="0" borderId="13" xfId="0" applyFont="1" applyBorder="1" applyAlignment="1" applyProtection="1">
      <alignment horizontal="center" vertical="center"/>
      <protection/>
    </xf>
    <xf numFmtId="0" fontId="10" fillId="0" borderId="10" xfId="0" applyFont="1" applyFill="1" applyBorder="1" applyAlignment="1">
      <alignment horizontal="right" vertical="center"/>
    </xf>
    <xf numFmtId="0" fontId="8" fillId="56" borderId="17" xfId="0" applyFont="1" applyFill="1" applyBorder="1" applyAlignment="1" applyProtection="1">
      <alignment horizontal="center" vertical="center"/>
      <protection locked="0"/>
    </xf>
    <xf numFmtId="0" fontId="0" fillId="56" borderId="0" xfId="0" applyFill="1" applyAlignment="1" applyProtection="1">
      <alignment/>
      <protection locked="0"/>
    </xf>
    <xf numFmtId="0" fontId="0" fillId="56" borderId="0" xfId="0" applyFont="1" applyFill="1" applyAlignment="1" applyProtection="1">
      <alignment/>
      <protection locked="0"/>
    </xf>
    <xf numFmtId="0" fontId="0" fillId="56" borderId="0" xfId="0" applyFont="1" applyFill="1" applyBorder="1" applyAlignment="1" applyProtection="1">
      <alignment horizontal="left"/>
      <protection locked="0"/>
    </xf>
    <xf numFmtId="0" fontId="1" fillId="41" borderId="13" xfId="0" applyFont="1" applyFill="1" applyBorder="1" applyAlignment="1">
      <alignment horizontal="center" vertical="center"/>
    </xf>
    <xf numFmtId="0" fontId="92" fillId="0" borderId="32" xfId="0" applyFont="1" applyBorder="1" applyAlignment="1">
      <alignment vertical="center" wrapText="1"/>
    </xf>
    <xf numFmtId="0" fontId="1" fillId="41" borderId="16" xfId="0" applyFont="1" applyFill="1" applyBorder="1" applyAlignment="1">
      <alignment horizontal="center" vertical="center"/>
    </xf>
    <xf numFmtId="0" fontId="1" fillId="41" borderId="16" xfId="0" applyFont="1" applyFill="1" applyBorder="1" applyAlignment="1">
      <alignment horizontal="center" vertical="center"/>
    </xf>
    <xf numFmtId="0" fontId="1" fillId="41" borderId="16" xfId="0" applyFont="1" applyFill="1" applyBorder="1" applyAlignment="1">
      <alignment horizontal="center" vertical="center"/>
    </xf>
    <xf numFmtId="0" fontId="94" fillId="0" borderId="18" xfId="0" applyFont="1" applyBorder="1" applyAlignment="1" applyProtection="1">
      <alignment vertical="center"/>
      <protection locked="0"/>
    </xf>
    <xf numFmtId="0" fontId="1" fillId="41" borderId="16" xfId="0" applyFont="1" applyFill="1" applyBorder="1" applyAlignment="1">
      <alignment horizontal="center" vertical="center"/>
    </xf>
    <xf numFmtId="0" fontId="1" fillId="47" borderId="10" xfId="0" applyFont="1" applyFill="1" applyBorder="1" applyAlignment="1">
      <alignment horizontal="center" vertical="center"/>
    </xf>
    <xf numFmtId="0" fontId="1" fillId="47" borderId="10" xfId="0" applyFont="1" applyFill="1" applyBorder="1" applyAlignment="1">
      <alignment horizontal="center" vertical="center"/>
    </xf>
    <xf numFmtId="0" fontId="0" fillId="0" borderId="0" xfId="0" applyAlignment="1" applyProtection="1">
      <alignment/>
      <protection locked="0"/>
    </xf>
    <xf numFmtId="0" fontId="1" fillId="47" borderId="10" xfId="0" applyFont="1" applyFill="1" applyBorder="1" applyAlignment="1">
      <alignment horizontal="center" vertical="center"/>
    </xf>
    <xf numFmtId="0" fontId="92" fillId="0" borderId="33" xfId="0" applyFont="1" applyBorder="1" applyAlignment="1">
      <alignment horizontal="center" vertical="center" wrapText="1"/>
    </xf>
    <xf numFmtId="0" fontId="92" fillId="0" borderId="34" xfId="0" applyFont="1" applyBorder="1" applyAlignment="1">
      <alignment horizontal="center" vertical="center" wrapText="1"/>
    </xf>
    <xf numFmtId="0" fontId="92" fillId="0" borderId="32" xfId="0" applyFont="1" applyBorder="1" applyAlignment="1">
      <alignment horizontal="center" vertical="center" wrapText="1"/>
    </xf>
    <xf numFmtId="0" fontId="92" fillId="0" borderId="35" xfId="0" applyFont="1" applyBorder="1" applyAlignment="1">
      <alignment horizontal="center" vertical="center" wrapText="1"/>
    </xf>
    <xf numFmtId="0" fontId="92" fillId="0" borderId="36" xfId="0" applyFont="1" applyBorder="1" applyAlignment="1">
      <alignment horizontal="center" vertical="center" wrapText="1"/>
    </xf>
    <xf numFmtId="0" fontId="92" fillId="0" borderId="37" xfId="0" applyFont="1" applyBorder="1" applyAlignment="1">
      <alignment horizontal="center" vertical="center" wrapText="1"/>
    </xf>
    <xf numFmtId="0" fontId="2" fillId="44"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1" fillId="39" borderId="0" xfId="0" applyFont="1" applyFill="1" applyAlignment="1">
      <alignment horizontal="left"/>
    </xf>
    <xf numFmtId="0" fontId="0" fillId="38" borderId="0" xfId="0" applyFill="1" applyAlignment="1">
      <alignment horizontal="left"/>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0" fillId="34" borderId="0" xfId="0" applyFont="1" applyFill="1" applyAlignment="1">
      <alignment horizontal="left"/>
    </xf>
    <xf numFmtId="0" fontId="8" fillId="34" borderId="0" xfId="0" applyFont="1" applyFill="1" applyAlignment="1">
      <alignment horizontal="center"/>
    </xf>
    <xf numFmtId="0" fontId="0" fillId="38" borderId="0" xfId="0" applyFont="1" applyFill="1" applyAlignment="1">
      <alignment horizontal="left"/>
    </xf>
    <xf numFmtId="0" fontId="12" fillId="0" borderId="0" xfId="0" applyFont="1" applyAlignment="1" applyProtection="1">
      <alignment horizontal="left" vertical="center" wrapText="1"/>
      <protection/>
    </xf>
    <xf numFmtId="0" fontId="9" fillId="0" borderId="0" xfId="0" applyFont="1" applyAlignment="1">
      <alignment horizontal="center"/>
    </xf>
    <xf numFmtId="0" fontId="22" fillId="0" borderId="40" xfId="0" applyFont="1" applyBorder="1" applyAlignment="1">
      <alignment horizontal="center" vertical="center"/>
    </xf>
    <xf numFmtId="0" fontId="22" fillId="0" borderId="22" xfId="0" applyFont="1" applyBorder="1" applyAlignment="1">
      <alignment horizontal="center" vertical="center"/>
    </xf>
    <xf numFmtId="0" fontId="22" fillId="0" borderId="41" xfId="0" applyFont="1" applyBorder="1" applyAlignment="1">
      <alignment horizontal="center" vertical="center"/>
    </xf>
    <xf numFmtId="0" fontId="22" fillId="0" borderId="28"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11" fillId="0" borderId="0" xfId="0" applyFont="1" applyAlignment="1">
      <alignment horizontal="center" vertical="center"/>
    </xf>
    <xf numFmtId="0" fontId="88" fillId="0" borderId="12" xfId="0" applyFont="1" applyBorder="1" applyAlignment="1">
      <alignment horizontal="center" vertical="center"/>
    </xf>
    <xf numFmtId="0" fontId="22" fillId="0" borderId="45" xfId="0" applyFont="1" applyBorder="1" applyAlignment="1">
      <alignment horizontal="center" vertical="center"/>
    </xf>
    <xf numFmtId="0" fontId="22" fillId="0" borderId="26"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16" fillId="0" borderId="20" xfId="0" applyFont="1" applyBorder="1" applyAlignment="1">
      <alignment horizontal="right" vertical="center" wrapText="1"/>
    </xf>
    <xf numFmtId="0" fontId="16" fillId="0" borderId="17" xfId="0" applyFont="1" applyBorder="1" applyAlignment="1">
      <alignment horizontal="right" vertical="center" wrapText="1"/>
    </xf>
    <xf numFmtId="0" fontId="16" fillId="0" borderId="49" xfId="0" applyFont="1" applyBorder="1" applyAlignment="1">
      <alignment horizontal="right" vertical="center" wrapText="1"/>
    </xf>
    <xf numFmtId="0" fontId="16" fillId="0" borderId="13" xfId="0" applyFont="1" applyBorder="1" applyAlignment="1">
      <alignment horizontal="right" vertical="center" wrapText="1"/>
    </xf>
    <xf numFmtId="0" fontId="16" fillId="0" borderId="25" xfId="0" applyFont="1" applyBorder="1" applyAlignment="1">
      <alignment horizontal="right" vertical="center" wrapText="1"/>
    </xf>
    <xf numFmtId="0" fontId="16" fillId="0" borderId="16" xfId="0" applyFont="1" applyBorder="1" applyAlignment="1">
      <alignment horizontal="right" vertical="center" wrapText="1"/>
    </xf>
    <xf numFmtId="0" fontId="16" fillId="0" borderId="13"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6" fillId="0" borderId="17" xfId="0" applyFont="1" applyBorder="1" applyAlignment="1">
      <alignment horizontal="center" vertical="center" wrapText="1"/>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16" fillId="0" borderId="53" xfId="0" applyFont="1" applyBorder="1" applyAlignment="1">
      <alignment horizontal="right" vertical="center" wrapText="1"/>
    </xf>
    <xf numFmtId="0" fontId="16" fillId="0" borderId="38" xfId="0" applyFont="1" applyBorder="1" applyAlignment="1">
      <alignment horizontal="right" vertical="center" wrapText="1"/>
    </xf>
    <xf numFmtId="0" fontId="16" fillId="0" borderId="54" xfId="0" applyFont="1" applyBorder="1" applyAlignment="1">
      <alignment horizontal="right" vertical="center" wrapText="1"/>
    </xf>
    <xf numFmtId="0" fontId="16" fillId="0" borderId="55" xfId="0" applyFont="1" applyBorder="1" applyAlignment="1">
      <alignment horizontal="center" vertical="center" wrapText="1"/>
    </xf>
    <xf numFmtId="0" fontId="13" fillId="0" borderId="10" xfId="0" applyFont="1" applyBorder="1" applyAlignment="1" applyProtection="1">
      <alignment horizontal="center" vertical="center"/>
      <protection locked="0"/>
    </xf>
    <xf numFmtId="0" fontId="14" fillId="0" borderId="10" xfId="0" applyFont="1" applyBorder="1" applyAlignment="1">
      <alignment horizontal="center" vertical="center"/>
    </xf>
    <xf numFmtId="0" fontId="0" fillId="0" borderId="0" xfId="0" applyFont="1" applyBorder="1" applyAlignment="1">
      <alignment horizontal="center"/>
    </xf>
    <xf numFmtId="0" fontId="11" fillId="0" borderId="55" xfId="0" applyFont="1" applyBorder="1" applyAlignment="1">
      <alignment horizontal="center" vertical="center"/>
    </xf>
    <xf numFmtId="0" fontId="11" fillId="0" borderId="31" xfId="0" applyFont="1" applyBorder="1" applyAlignment="1">
      <alignment horizontal="center" vertical="center"/>
    </xf>
    <xf numFmtId="0" fontId="11" fillId="0" borderId="18" xfId="0" applyFont="1" applyBorder="1" applyAlignment="1">
      <alignment horizontal="center" vertical="center"/>
    </xf>
    <xf numFmtId="0" fontId="10" fillId="0" borderId="15" xfId="0" applyFont="1" applyBorder="1" applyAlignment="1">
      <alignment horizontal="center" vertical="center"/>
    </xf>
    <xf numFmtId="0" fontId="13" fillId="0" borderId="13" xfId="0" applyFont="1" applyBorder="1" applyAlignment="1" applyProtection="1">
      <alignment horizontal="center"/>
      <protection locked="0"/>
    </xf>
    <xf numFmtId="0" fontId="13" fillId="0" borderId="16" xfId="0" applyFont="1" applyBorder="1" applyAlignment="1" applyProtection="1">
      <alignment horizontal="center"/>
      <protection locked="0"/>
    </xf>
    <xf numFmtId="0" fontId="15" fillId="0" borderId="0" xfId="0" applyFont="1" applyAlignment="1">
      <alignment horizontal="center" vertical="center" wrapText="1"/>
    </xf>
    <xf numFmtId="0" fontId="15" fillId="0" borderId="0" xfId="0" applyFont="1" applyAlignment="1">
      <alignment horizontal="center" vertical="center"/>
    </xf>
    <xf numFmtId="0" fontId="5" fillId="56" borderId="0" xfId="0" applyFont="1" applyFill="1" applyAlignment="1" applyProtection="1">
      <alignment horizontal="center" vertical="center"/>
      <protection locked="0"/>
    </xf>
    <xf numFmtId="0" fontId="8" fillId="56" borderId="17" xfId="0" applyFont="1" applyFill="1" applyBorder="1" applyAlignment="1" applyProtection="1">
      <alignment horizontal="center" vertical="center"/>
      <protection locked="0"/>
    </xf>
    <xf numFmtId="0" fontId="0" fillId="56" borderId="10" xfId="0" applyFont="1" applyFill="1" applyBorder="1" applyAlignment="1" applyProtection="1">
      <alignment horizontal="left"/>
      <protection locked="0"/>
    </xf>
    <xf numFmtId="0" fontId="0" fillId="56" borderId="10" xfId="0" applyFont="1" applyFill="1" applyBorder="1" applyAlignment="1" applyProtection="1">
      <alignment/>
      <protection locked="0"/>
    </xf>
    <xf numFmtId="0" fontId="0" fillId="56" borderId="10" xfId="0" applyFill="1" applyBorder="1" applyAlignment="1" applyProtection="1">
      <alignment/>
      <protection locked="0"/>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3" fillId="34" borderId="13" xfId="0" applyFont="1" applyFill="1" applyBorder="1" applyAlignment="1">
      <alignment horizontal="center" vertical="center"/>
    </xf>
    <xf numFmtId="0" fontId="3" fillId="34" borderId="16" xfId="0" applyFont="1" applyFill="1" applyBorder="1" applyAlignment="1">
      <alignment horizontal="center" vertical="center"/>
    </xf>
    <xf numFmtId="0" fontId="1" fillId="0" borderId="12" xfId="0" applyFont="1" applyBorder="1" applyAlignment="1">
      <alignment horizontal="center"/>
    </xf>
    <xf numFmtId="0" fontId="46" fillId="0" borderId="10" xfId="0" applyFont="1" applyFill="1" applyBorder="1" applyAlignment="1" applyProtection="1">
      <alignment horizontal="center" vertical="center"/>
      <protection locked="0"/>
    </xf>
    <xf numFmtId="0" fontId="1" fillId="35" borderId="13" xfId="0" applyFont="1" applyFill="1" applyBorder="1" applyAlignment="1">
      <alignment horizontal="center" vertical="center"/>
    </xf>
    <xf numFmtId="0" fontId="1" fillId="35" borderId="16" xfId="0" applyFont="1" applyFill="1" applyBorder="1" applyAlignment="1">
      <alignment horizontal="center" vertical="center"/>
    </xf>
    <xf numFmtId="0" fontId="46" fillId="35" borderId="13" xfId="0" applyFont="1" applyFill="1" applyBorder="1" applyAlignment="1" applyProtection="1">
      <alignment horizontal="center" vertical="center"/>
      <protection locked="0"/>
    </xf>
    <xf numFmtId="0" fontId="46" fillId="35" borderId="25" xfId="0" applyFont="1" applyFill="1" applyBorder="1" applyAlignment="1" applyProtection="1">
      <alignment horizontal="center" vertical="center"/>
      <protection locked="0"/>
    </xf>
    <xf numFmtId="0" fontId="1" fillId="41" borderId="13" xfId="0" applyFont="1" applyFill="1" applyBorder="1" applyAlignment="1">
      <alignment horizontal="center" vertical="center"/>
    </xf>
    <xf numFmtId="0" fontId="1" fillId="41" borderId="25" xfId="0" applyFont="1" applyFill="1" applyBorder="1" applyAlignment="1">
      <alignment horizontal="center" vertical="center"/>
    </xf>
    <xf numFmtId="0" fontId="1" fillId="41" borderId="16" xfId="0" applyFont="1" applyFill="1" applyBorder="1" applyAlignment="1">
      <alignment horizontal="center" vertical="center"/>
    </xf>
    <xf numFmtId="0" fontId="46" fillId="56" borderId="13" xfId="0" applyFont="1" applyFill="1" applyBorder="1" applyAlignment="1" applyProtection="1">
      <alignment horizontal="left" vertical="center"/>
      <protection locked="0"/>
    </xf>
    <xf numFmtId="0" fontId="46" fillId="56" borderId="25" xfId="0" applyFont="1" applyFill="1" applyBorder="1" applyAlignment="1" applyProtection="1">
      <alignment horizontal="left" vertical="center"/>
      <protection locked="0"/>
    </xf>
    <xf numFmtId="0" fontId="46" fillId="56" borderId="16" xfId="0" applyFont="1" applyFill="1" applyBorder="1" applyAlignment="1" applyProtection="1">
      <alignment horizontal="left" vertical="center"/>
      <protection locked="0"/>
    </xf>
    <xf numFmtId="0" fontId="46" fillId="35" borderId="13" xfId="0" applyFont="1" applyFill="1" applyBorder="1" applyAlignment="1" applyProtection="1">
      <alignment horizontal="left" vertical="center"/>
      <protection locked="0"/>
    </xf>
    <xf numFmtId="0" fontId="46" fillId="35" borderId="25" xfId="0" applyFont="1" applyFill="1" applyBorder="1" applyAlignment="1" applyProtection="1">
      <alignment horizontal="left" vertical="center"/>
      <protection locked="0"/>
    </xf>
    <xf numFmtId="0" fontId="46" fillId="35" borderId="16" xfId="0" applyFont="1" applyFill="1" applyBorder="1" applyAlignment="1" applyProtection="1">
      <alignment horizontal="left" vertical="center"/>
      <protection locked="0"/>
    </xf>
    <xf numFmtId="0" fontId="46" fillId="0" borderId="13"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protection locked="0"/>
    </xf>
    <xf numFmtId="0" fontId="46" fillId="28" borderId="10" xfId="0" applyFont="1" applyFill="1" applyBorder="1" applyAlignment="1" applyProtection="1">
      <alignment horizontal="center" vertical="center"/>
      <protection locked="0"/>
    </xf>
    <xf numFmtId="0" fontId="46" fillId="28" borderId="13" xfId="0" applyFont="1" applyFill="1" applyBorder="1" applyAlignment="1" applyProtection="1">
      <alignment horizontal="left" vertical="center"/>
      <protection locked="0"/>
    </xf>
    <xf numFmtId="0" fontId="46" fillId="28" borderId="25" xfId="0" applyFont="1" applyFill="1" applyBorder="1" applyAlignment="1" applyProtection="1">
      <alignment horizontal="left" vertical="center"/>
      <protection locked="0"/>
    </xf>
    <xf numFmtId="0" fontId="46" fillId="28" borderId="16" xfId="0" applyFont="1" applyFill="1" applyBorder="1" applyAlignment="1" applyProtection="1">
      <alignment horizontal="left" vertical="center"/>
      <protection locked="0"/>
    </xf>
    <xf numFmtId="0" fontId="46" fillId="35" borderId="16" xfId="0" applyFont="1" applyFill="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0" borderId="16" xfId="0" applyFont="1" applyBorder="1" applyAlignment="1" applyProtection="1">
      <alignment horizontal="center" vertical="center"/>
      <protection locked="0"/>
    </xf>
    <xf numFmtId="0" fontId="46" fillId="0" borderId="13" xfId="0" applyFont="1" applyBorder="1" applyAlignment="1" applyProtection="1">
      <alignment horizontal="left" vertical="center"/>
      <protection locked="0"/>
    </xf>
    <xf numFmtId="0" fontId="46" fillId="0" borderId="2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0" fontId="82" fillId="56" borderId="13" xfId="0" applyFont="1" applyFill="1" applyBorder="1" applyAlignment="1" applyProtection="1">
      <alignment horizontal="left" vertical="center"/>
      <protection locked="0"/>
    </xf>
    <xf numFmtId="0" fontId="82" fillId="56" borderId="25" xfId="0" applyFont="1" applyFill="1" applyBorder="1" applyAlignment="1" applyProtection="1">
      <alignment horizontal="left" vertical="center"/>
      <protection locked="0"/>
    </xf>
    <xf numFmtId="0" fontId="82" fillId="56" borderId="16" xfId="0" applyFont="1" applyFill="1" applyBorder="1" applyAlignment="1" applyProtection="1">
      <alignment horizontal="left" vertical="center"/>
      <protection locked="0"/>
    </xf>
    <xf numFmtId="0" fontId="46" fillId="0" borderId="25" xfId="0" applyFont="1" applyBorder="1" applyAlignment="1" applyProtection="1">
      <alignment horizontal="center" vertical="center"/>
      <protection locked="0"/>
    </xf>
    <xf numFmtId="0" fontId="8" fillId="0" borderId="13"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2" fillId="0" borderId="17" xfId="0" applyFont="1" applyBorder="1" applyAlignment="1" applyProtection="1">
      <alignment horizontal="center"/>
      <protection/>
    </xf>
    <xf numFmtId="0" fontId="2" fillId="0" borderId="0" xfId="0" applyFont="1" applyBorder="1" applyAlignment="1" applyProtection="1">
      <alignment horizontal="center"/>
      <protection/>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42" borderId="14" xfId="0" applyFont="1" applyFill="1" applyBorder="1" applyAlignment="1" applyProtection="1">
      <alignment horizontal="center" vertical="center"/>
      <protection/>
    </xf>
    <xf numFmtId="0" fontId="1" fillId="42" borderId="15" xfId="0" applyFont="1" applyFill="1" applyBorder="1" applyAlignment="1" applyProtection="1">
      <alignment horizontal="center" vertical="center"/>
      <protection/>
    </xf>
    <xf numFmtId="0" fontId="46" fillId="41" borderId="13" xfId="0" applyFont="1" applyFill="1" applyBorder="1" applyAlignment="1" applyProtection="1">
      <alignment horizontal="left" vertical="center"/>
      <protection locked="0"/>
    </xf>
    <xf numFmtId="0" fontId="46" fillId="41" borderId="25" xfId="0" applyFont="1" applyFill="1" applyBorder="1" applyAlignment="1" applyProtection="1">
      <alignment horizontal="left" vertical="center"/>
      <protection locked="0"/>
    </xf>
    <xf numFmtId="0" fontId="46" fillId="41" borderId="16" xfId="0" applyFont="1" applyFill="1" applyBorder="1" applyAlignment="1" applyProtection="1">
      <alignment horizontal="left" vertic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19" borderId="13" xfId="0" applyFont="1" applyFill="1" applyBorder="1" applyAlignment="1">
      <alignment horizontal="center" vertical="center"/>
    </xf>
    <xf numFmtId="0" fontId="1" fillId="19" borderId="16" xfId="0" applyFont="1" applyFill="1" applyBorder="1" applyAlignment="1">
      <alignment horizontal="center" vertical="center"/>
    </xf>
    <xf numFmtId="0" fontId="46" fillId="35" borderId="11" xfId="0" applyFont="1" applyFill="1" applyBorder="1" applyAlignment="1" applyProtection="1">
      <alignment horizontal="left" vertical="center"/>
      <protection locked="0"/>
    </xf>
    <xf numFmtId="0" fontId="46" fillId="35" borderId="12" xfId="0" applyFont="1" applyFill="1" applyBorder="1" applyAlignment="1" applyProtection="1">
      <alignment horizontal="left" vertical="center"/>
      <protection locked="0"/>
    </xf>
    <xf numFmtId="0" fontId="2" fillId="0" borderId="0" xfId="0" applyFont="1" applyAlignment="1">
      <alignment horizont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42" borderId="14" xfId="0" applyFont="1" applyFill="1" applyBorder="1" applyAlignment="1">
      <alignment horizontal="center" vertical="center"/>
    </xf>
    <xf numFmtId="0" fontId="1" fillId="42" borderId="15"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49" xfId="0" applyFont="1" applyBorder="1" applyAlignment="1">
      <alignment horizontal="center" vertical="center"/>
    </xf>
    <xf numFmtId="0" fontId="1" fillId="36"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6" xfId="0" applyFont="1" applyFill="1" applyBorder="1" applyAlignment="1">
      <alignment horizontal="center" vertical="center"/>
    </xf>
    <xf numFmtId="0" fontId="46" fillId="40" borderId="13" xfId="0" applyFont="1" applyFill="1" applyBorder="1" applyAlignment="1" applyProtection="1">
      <alignment horizontal="left" vertical="center"/>
      <protection locked="0"/>
    </xf>
    <xf numFmtId="0" fontId="46" fillId="40" borderId="25" xfId="0" applyFont="1" applyFill="1" applyBorder="1" applyAlignment="1" applyProtection="1">
      <alignment horizontal="left" vertical="center"/>
      <protection locked="0"/>
    </xf>
    <xf numFmtId="0" fontId="46" fillId="40" borderId="16" xfId="0" applyFont="1" applyFill="1" applyBorder="1" applyAlignment="1" applyProtection="1">
      <alignment horizontal="left" vertical="center"/>
      <protection locked="0"/>
    </xf>
    <xf numFmtId="0" fontId="82" fillId="0" borderId="13" xfId="0" applyFont="1" applyBorder="1" applyAlignment="1" applyProtection="1">
      <alignment horizontal="left" vertical="center"/>
      <protection locked="0"/>
    </xf>
    <xf numFmtId="0" fontId="82" fillId="0" borderId="25" xfId="0" applyFont="1" applyBorder="1" applyAlignment="1" applyProtection="1">
      <alignment horizontal="left" vertical="center"/>
      <protection locked="0"/>
    </xf>
    <xf numFmtId="0" fontId="82" fillId="0" borderId="16" xfId="0" applyFont="1" applyBorder="1" applyAlignment="1" applyProtection="1">
      <alignment horizontal="left" vertical="center"/>
      <protection locked="0"/>
    </xf>
    <xf numFmtId="0" fontId="46" fillId="19" borderId="13" xfId="0" applyFont="1" applyFill="1" applyBorder="1" applyAlignment="1" applyProtection="1">
      <alignment horizontal="left" vertical="center"/>
      <protection locked="0"/>
    </xf>
    <xf numFmtId="0" fontId="46" fillId="19" borderId="25" xfId="0" applyFont="1" applyFill="1" applyBorder="1" applyAlignment="1" applyProtection="1">
      <alignment horizontal="left" vertical="center"/>
      <protection locked="0"/>
    </xf>
    <xf numFmtId="0" fontId="46" fillId="19" borderId="16" xfId="0" applyFont="1" applyFill="1" applyBorder="1" applyAlignment="1" applyProtection="1">
      <alignment horizontal="left" vertical="center"/>
      <protection locked="0"/>
    </xf>
    <xf numFmtId="0" fontId="1" fillId="36" borderId="10" xfId="0" applyFont="1" applyFill="1" applyBorder="1" applyAlignment="1" applyProtection="1">
      <alignment horizontal="center" vertical="center"/>
      <protection/>
    </xf>
    <xf numFmtId="0" fontId="82" fillId="0" borderId="10" xfId="0" applyFont="1" applyBorder="1" applyAlignment="1" applyProtection="1">
      <alignment horizontal="left" vertical="center"/>
      <protection locked="0"/>
    </xf>
    <xf numFmtId="0" fontId="46" fillId="0" borderId="10" xfId="0" applyFont="1" applyBorder="1" applyAlignment="1" applyProtection="1">
      <alignment horizontal="left" vertical="center"/>
      <protection locked="0"/>
    </xf>
    <xf numFmtId="0" fontId="1" fillId="28" borderId="13" xfId="0" applyFont="1" applyFill="1" applyBorder="1" applyAlignment="1">
      <alignment horizontal="center" vertical="center"/>
    </xf>
    <xf numFmtId="0" fontId="1" fillId="28" borderId="16" xfId="0" applyFont="1" applyFill="1" applyBorder="1" applyAlignment="1">
      <alignment horizontal="center" vertical="center"/>
    </xf>
    <xf numFmtId="0" fontId="82" fillId="56" borderId="10" xfId="0" applyFont="1" applyFill="1" applyBorder="1" applyAlignment="1" applyProtection="1">
      <alignment horizontal="left" vertical="center"/>
      <protection locked="0"/>
    </xf>
    <xf numFmtId="0" fontId="46" fillId="28" borderId="10" xfId="0" applyFont="1" applyFill="1" applyBorder="1" applyAlignment="1" applyProtection="1">
      <alignment horizontal="left" vertical="center"/>
      <protection locked="0"/>
    </xf>
    <xf numFmtId="0" fontId="46" fillId="40" borderId="10" xfId="0" applyFont="1" applyFill="1" applyBorder="1" applyAlignment="1" applyProtection="1">
      <alignment horizontal="left" vertical="center"/>
      <protection locked="0"/>
    </xf>
    <xf numFmtId="0" fontId="46" fillId="35" borderId="10" xfId="0" applyFont="1" applyFill="1" applyBorder="1" applyAlignment="1" applyProtection="1">
      <alignment horizontal="left" vertical="center"/>
      <protection locked="0"/>
    </xf>
    <xf numFmtId="0" fontId="46" fillId="19" borderId="10" xfId="0" applyFont="1" applyFill="1" applyBorder="1" applyAlignment="1" applyProtection="1">
      <alignment horizontal="left" vertical="center"/>
      <protection locked="0"/>
    </xf>
    <xf numFmtId="0" fontId="46" fillId="56" borderId="10" xfId="0" applyFont="1" applyFill="1" applyBorder="1" applyAlignment="1" applyProtection="1">
      <alignment horizontal="left" vertical="center"/>
      <protection locked="0"/>
    </xf>
    <xf numFmtId="0" fontId="2" fillId="0" borderId="0" xfId="0" applyFont="1" applyAlignment="1" applyProtection="1">
      <alignment horizontal="center"/>
      <protection/>
    </xf>
    <xf numFmtId="0" fontId="1" fillId="44" borderId="13" xfId="0" applyFont="1" applyFill="1" applyBorder="1" applyAlignment="1">
      <alignment horizontal="center" vertical="center"/>
    </xf>
    <xf numFmtId="0" fontId="1" fillId="44" borderId="16" xfId="0" applyFont="1" applyFill="1" applyBorder="1" applyAlignment="1">
      <alignment horizontal="center" vertical="center"/>
    </xf>
    <xf numFmtId="0" fontId="8"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1" fillId="28" borderId="13" xfId="0" applyFont="1" applyFill="1" applyBorder="1" applyAlignment="1" applyProtection="1">
      <alignment horizontal="center" vertical="center"/>
      <protection/>
    </xf>
    <xf numFmtId="0" fontId="1" fillId="28" borderId="16" xfId="0" applyFont="1" applyFill="1" applyBorder="1" applyAlignment="1" applyProtection="1">
      <alignment horizontal="center" vertical="center"/>
      <protection/>
    </xf>
    <xf numFmtId="0" fontId="1" fillId="40" borderId="13" xfId="0" applyFont="1" applyFill="1" applyBorder="1" applyAlignment="1" applyProtection="1">
      <alignment horizontal="center" vertical="center"/>
      <protection/>
    </xf>
    <xf numFmtId="0" fontId="1" fillId="40" borderId="16" xfId="0" applyFont="1" applyFill="1" applyBorder="1" applyAlignment="1" applyProtection="1">
      <alignment horizontal="center" vertical="center"/>
      <protection/>
    </xf>
    <xf numFmtId="0" fontId="82" fillId="41" borderId="13" xfId="0" applyFont="1" applyFill="1" applyBorder="1" applyAlignment="1" applyProtection="1">
      <alignment horizontal="left" vertical="center"/>
      <protection locked="0"/>
    </xf>
    <xf numFmtId="0" fontId="82" fillId="41" borderId="25" xfId="0" applyFont="1" applyFill="1" applyBorder="1" applyAlignment="1" applyProtection="1">
      <alignment horizontal="left" vertical="center"/>
      <protection locked="0"/>
    </xf>
    <xf numFmtId="0" fontId="82" fillId="41" borderId="16" xfId="0" applyFont="1" applyFill="1" applyBorder="1" applyAlignment="1" applyProtection="1">
      <alignment horizontal="left" vertical="center"/>
      <protection locked="0"/>
    </xf>
    <xf numFmtId="0" fontId="1" fillId="47" borderId="13" xfId="0" applyFont="1" applyFill="1" applyBorder="1" applyAlignment="1">
      <alignment horizontal="center"/>
    </xf>
    <xf numFmtId="0" fontId="1" fillId="47" borderId="16" xfId="0" applyFont="1" applyFill="1" applyBorder="1" applyAlignment="1">
      <alignment horizontal="center"/>
    </xf>
    <xf numFmtId="0" fontId="1" fillId="36" borderId="13" xfId="0" applyFont="1" applyFill="1" applyBorder="1" applyAlignment="1" applyProtection="1">
      <alignment horizontal="center" vertical="center"/>
      <protection/>
    </xf>
    <xf numFmtId="0" fontId="1" fillId="36" borderId="16"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1" fillId="0" borderId="12" xfId="0" applyFont="1" applyBorder="1" applyAlignment="1" applyProtection="1">
      <alignment horizontal="center"/>
      <protection/>
    </xf>
    <xf numFmtId="0" fontId="7" fillId="0" borderId="10" xfId="0" applyFont="1" applyBorder="1" applyAlignment="1">
      <alignment horizontal="left" vertical="center"/>
    </xf>
    <xf numFmtId="0" fontId="1" fillId="0" borderId="0" xfId="0" applyFont="1" applyBorder="1" applyAlignment="1">
      <alignment horizontal="right"/>
    </xf>
    <xf numFmtId="0" fontId="7" fillId="0" borderId="10" xfId="0" applyFont="1" applyBorder="1" applyAlignment="1">
      <alignment horizontal="center" vertical="center"/>
    </xf>
    <xf numFmtId="0" fontId="46" fillId="41" borderId="10" xfId="0" applyFont="1" applyFill="1" applyBorder="1" applyAlignment="1" applyProtection="1">
      <alignment horizontal="left" vertical="center"/>
      <protection locked="0"/>
    </xf>
    <xf numFmtId="0" fontId="0" fillId="36" borderId="10" xfId="0" applyFill="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46" fillId="56" borderId="13" xfId="0" applyFont="1" applyFill="1" applyBorder="1" applyAlignment="1" applyProtection="1">
      <alignment horizontal="center" vertical="center"/>
      <protection locked="0"/>
    </xf>
    <xf numFmtId="0" fontId="46" fillId="56" borderId="25" xfId="0" applyFont="1" applyFill="1" applyBorder="1" applyAlignment="1" applyProtection="1">
      <alignment horizontal="center" vertical="center"/>
      <protection locked="0"/>
    </xf>
    <xf numFmtId="0" fontId="46" fillId="56" borderId="16" xfId="0" applyFont="1" applyFill="1" applyBorder="1" applyAlignment="1" applyProtection="1">
      <alignment horizontal="center" vertical="center"/>
      <protection locked="0"/>
    </xf>
    <xf numFmtId="0" fontId="7" fillId="0" borderId="13" xfId="0" applyFont="1" applyBorder="1" applyAlignment="1">
      <alignment horizontal="left" vertical="center"/>
    </xf>
    <xf numFmtId="0" fontId="7" fillId="0" borderId="25" xfId="0" applyFont="1" applyBorder="1" applyAlignment="1">
      <alignment horizontal="left" vertical="center"/>
    </xf>
    <xf numFmtId="0" fontId="7" fillId="0" borderId="16" xfId="0" applyFont="1" applyBorder="1" applyAlignment="1">
      <alignment horizontal="left" vertical="center"/>
    </xf>
    <xf numFmtId="0" fontId="5" fillId="0" borderId="1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35" borderId="13"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5" fillId="41" borderId="13" xfId="0" applyFont="1" applyFill="1" applyBorder="1" applyAlignment="1" applyProtection="1">
      <alignment horizontal="center" vertical="center"/>
      <protection locked="0"/>
    </xf>
    <xf numFmtId="0" fontId="5" fillId="41" borderId="16"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5" fillId="40" borderId="13" xfId="0" applyFont="1" applyFill="1" applyBorder="1" applyAlignment="1" applyProtection="1">
      <alignment horizontal="center" vertical="center"/>
      <protection locked="0"/>
    </xf>
    <xf numFmtId="0" fontId="5" fillId="40" borderId="16" xfId="0" applyFont="1" applyFill="1" applyBorder="1" applyAlignment="1" applyProtection="1">
      <alignment horizontal="center" vertical="center"/>
      <protection locked="0"/>
    </xf>
    <xf numFmtId="0" fontId="1" fillId="0" borderId="0" xfId="0" applyFont="1" applyBorder="1" applyAlignment="1">
      <alignment horizontal="center"/>
    </xf>
    <xf numFmtId="0" fontId="1" fillId="36" borderId="13" xfId="0" applyFont="1" applyFill="1" applyBorder="1" applyAlignment="1">
      <alignment horizontal="center" vertical="center"/>
    </xf>
    <xf numFmtId="0" fontId="1" fillId="36" borderId="25" xfId="0" applyFont="1" applyFill="1" applyBorder="1" applyAlignment="1">
      <alignment horizontal="center" vertical="center"/>
    </xf>
    <xf numFmtId="0" fontId="1" fillId="36" borderId="16" xfId="0" applyFont="1" applyFill="1" applyBorder="1" applyAlignment="1">
      <alignment horizontal="center" vertical="center"/>
    </xf>
    <xf numFmtId="0" fontId="1" fillId="47" borderId="10" xfId="0" applyFont="1" applyFill="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 fillId="42" borderId="14" xfId="0" applyFont="1" applyFill="1" applyBorder="1" applyAlignment="1" applyProtection="1">
      <alignment horizontal="center" vertical="center"/>
      <protection locked="0"/>
    </xf>
    <xf numFmtId="0" fontId="1" fillId="42" borderId="15" xfId="0" applyFont="1" applyFill="1" applyBorder="1" applyAlignment="1" applyProtection="1">
      <alignment horizontal="center" vertical="center"/>
      <protection locked="0"/>
    </xf>
    <xf numFmtId="0" fontId="1" fillId="44" borderId="10" xfId="0" applyFont="1" applyFill="1" applyBorder="1" applyAlignment="1">
      <alignment horizontal="center" vertical="center"/>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17" xfId="0" applyFont="1" applyBorder="1" applyAlignment="1">
      <alignment horizontal="center"/>
    </xf>
    <xf numFmtId="0" fontId="2" fillId="0" borderId="0" xfId="0" applyFont="1" applyBorder="1" applyAlignment="1">
      <alignment horizontal="center"/>
    </xf>
    <xf numFmtId="0" fontId="5" fillId="40" borderId="13" xfId="0" applyFont="1" applyFill="1" applyBorder="1" applyAlignment="1" applyProtection="1">
      <alignment horizontal="left" vertical="center"/>
      <protection locked="0"/>
    </xf>
    <xf numFmtId="0" fontId="0" fillId="0" borderId="25" xfId="0" applyBorder="1" applyAlignment="1" applyProtection="1">
      <alignment/>
      <protection locked="0"/>
    </xf>
    <xf numFmtId="0" fontId="0" fillId="0" borderId="16" xfId="0" applyBorder="1" applyAlignment="1" applyProtection="1">
      <alignment/>
      <protection locked="0"/>
    </xf>
    <xf numFmtId="0" fontId="5" fillId="35" borderId="13" xfId="0" applyFont="1" applyFill="1" applyBorder="1" applyAlignment="1" applyProtection="1">
      <alignment horizontal="left" vertical="center"/>
      <protection locked="0"/>
    </xf>
    <xf numFmtId="0" fontId="5" fillId="35" borderId="25" xfId="0" applyFont="1" applyFill="1" applyBorder="1" applyAlignment="1" applyProtection="1">
      <alignment horizontal="left" vertical="center"/>
      <protection locked="0"/>
    </xf>
    <xf numFmtId="0" fontId="5" fillId="35" borderId="16" xfId="0" applyFont="1" applyFill="1" applyBorder="1" applyAlignment="1" applyProtection="1">
      <alignment horizontal="left" vertical="center"/>
      <protection locked="0"/>
    </xf>
    <xf numFmtId="0" fontId="46" fillId="41" borderId="13" xfId="0" applyFont="1" applyFill="1" applyBorder="1" applyAlignment="1" applyProtection="1">
      <alignment horizontal="center" vertical="center"/>
      <protection locked="0"/>
    </xf>
    <xf numFmtId="0" fontId="46" fillId="41" borderId="16" xfId="0" applyFont="1" applyFill="1" applyBorder="1" applyAlignment="1" applyProtection="1">
      <alignment horizontal="center" vertical="center"/>
      <protection locked="0"/>
    </xf>
    <xf numFmtId="0" fontId="46" fillId="40" borderId="13" xfId="0" applyFont="1" applyFill="1" applyBorder="1" applyAlignment="1" applyProtection="1">
      <alignment horizontal="center" vertical="center"/>
      <protection locked="0"/>
    </xf>
    <xf numFmtId="0" fontId="46" fillId="40" borderId="16" xfId="0" applyFont="1" applyFill="1" applyBorder="1" applyAlignment="1" applyProtection="1">
      <alignment horizontal="center" vertical="center"/>
      <protection locked="0"/>
    </xf>
    <xf numFmtId="0" fontId="5" fillId="42" borderId="14" xfId="0" applyFont="1" applyFill="1" applyBorder="1" applyAlignment="1">
      <alignment horizontal="center" vertical="center"/>
    </xf>
    <xf numFmtId="0" fontId="5" fillId="42" borderId="15" xfId="0" applyFont="1" applyFill="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16" xfId="0" applyFont="1" applyBorder="1" applyAlignment="1">
      <alignment horizontal="center" vertical="center"/>
    </xf>
    <xf numFmtId="0" fontId="60" fillId="28" borderId="13" xfId="0" applyFont="1" applyFill="1" applyBorder="1" applyAlignment="1" applyProtection="1">
      <alignment horizontal="left"/>
      <protection locked="0"/>
    </xf>
    <xf numFmtId="0" fontId="60" fillId="28" borderId="25" xfId="0" applyFont="1" applyFill="1" applyBorder="1" applyAlignment="1" applyProtection="1">
      <alignment horizontal="left"/>
      <protection locked="0"/>
    </xf>
    <xf numFmtId="0" fontId="60" fillId="28" borderId="16" xfId="0" applyFont="1" applyFill="1" applyBorder="1" applyAlignment="1" applyProtection="1">
      <alignment horizontal="left"/>
      <protection locked="0"/>
    </xf>
    <xf numFmtId="0" fontId="46" fillId="28" borderId="13" xfId="0" applyFont="1" applyFill="1" applyBorder="1" applyAlignment="1" applyProtection="1">
      <alignment horizontal="center" vertical="center"/>
      <protection locked="0"/>
    </xf>
    <xf numFmtId="0" fontId="46" fillId="28" borderId="16" xfId="0" applyFont="1" applyFill="1" applyBorder="1" applyAlignment="1" applyProtection="1">
      <alignment horizontal="center" vertical="center"/>
      <protection locked="0"/>
    </xf>
    <xf numFmtId="0" fontId="46" fillId="40" borderId="25"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41"/>
  <sheetViews>
    <sheetView tabSelected="1" zoomScalePageLayoutView="0" workbookViewId="0" topLeftCell="A1">
      <selection activeCell="I2" sqref="I2:J4"/>
    </sheetView>
  </sheetViews>
  <sheetFormatPr defaultColWidth="11.421875" defaultRowHeight="12.75"/>
  <cols>
    <col min="3" max="3" width="12.421875" style="0" customWidth="1"/>
    <col min="9" max="9" width="13.7109375" style="0" customWidth="1"/>
    <col min="10" max="10" width="24.8515625" style="0" customWidth="1"/>
    <col min="11" max="11" width="5.8515625" style="0" customWidth="1"/>
  </cols>
  <sheetData>
    <row r="1" ht="13.5" thickBot="1"/>
    <row r="2" spans="4:11" ht="13.5" customHeight="1" thickTop="1">
      <c r="D2" s="341" t="s">
        <v>43</v>
      </c>
      <c r="E2" s="342"/>
      <c r="F2" s="342"/>
      <c r="G2" s="343"/>
      <c r="I2" s="330" t="s">
        <v>203</v>
      </c>
      <c r="J2" s="331"/>
      <c r="K2" s="320"/>
    </row>
    <row r="3" spans="4:11" ht="12.75">
      <c r="D3" s="344" t="s">
        <v>49</v>
      </c>
      <c r="E3" s="345"/>
      <c r="F3" s="345"/>
      <c r="G3" s="346"/>
      <c r="I3" s="332"/>
      <c r="J3" s="333"/>
      <c r="K3" s="320"/>
    </row>
    <row r="4" spans="4:11" ht="13.5" thickBot="1">
      <c r="D4" s="347" t="s">
        <v>55</v>
      </c>
      <c r="E4" s="348"/>
      <c r="F4" s="348"/>
      <c r="G4" s="349"/>
      <c r="I4" s="334"/>
      <c r="J4" s="335"/>
      <c r="K4" s="320"/>
    </row>
    <row r="5" ht="13.5" thickTop="1"/>
    <row r="6" spans="1:11" ht="12.75">
      <c r="A6" s="350" t="s">
        <v>44</v>
      </c>
      <c r="B6" s="350"/>
      <c r="C6" s="350"/>
      <c r="D6" s="350"/>
      <c r="E6" s="350"/>
      <c r="F6" s="350"/>
      <c r="G6" s="350"/>
      <c r="H6" s="350"/>
      <c r="I6" s="350"/>
      <c r="J6" s="68"/>
      <c r="K6" s="68"/>
    </row>
    <row r="7" spans="1:11" ht="12.75">
      <c r="A7" s="350" t="s">
        <v>46</v>
      </c>
      <c r="B7" s="350"/>
      <c r="C7" s="350"/>
      <c r="D7" s="350"/>
      <c r="E7" s="350"/>
      <c r="F7" s="350"/>
      <c r="G7" s="350"/>
      <c r="H7" s="68"/>
      <c r="I7" s="68"/>
      <c r="J7" s="68"/>
      <c r="K7" s="68"/>
    </row>
    <row r="8" spans="1:11" ht="15.75">
      <c r="A8" s="351" t="s">
        <v>45</v>
      </c>
      <c r="B8" s="351"/>
      <c r="C8" s="351"/>
      <c r="D8" s="351"/>
      <c r="E8" s="351"/>
      <c r="F8" s="351"/>
      <c r="G8" s="351"/>
      <c r="H8" s="351"/>
      <c r="I8" s="351"/>
      <c r="J8" s="351"/>
      <c r="K8" s="351"/>
    </row>
    <row r="10" spans="1:11" ht="18">
      <c r="A10" s="336" t="s">
        <v>143</v>
      </c>
      <c r="B10" s="336"/>
      <c r="C10" s="336"/>
      <c r="D10" s="336"/>
      <c r="E10" s="336"/>
      <c r="F10" s="336"/>
      <c r="G10" s="336"/>
      <c r="H10" s="336"/>
      <c r="I10" s="336"/>
      <c r="J10" s="336"/>
      <c r="K10" s="336"/>
    </row>
    <row r="11" spans="1:11" ht="12.75">
      <c r="A11" s="337" t="s">
        <v>160</v>
      </c>
      <c r="B11" s="338"/>
      <c r="C11" s="338"/>
      <c r="D11" s="338"/>
      <c r="E11" s="338"/>
      <c r="F11" s="338"/>
      <c r="G11" s="338"/>
      <c r="H11" s="338"/>
      <c r="I11" s="338"/>
      <c r="J11" s="338"/>
      <c r="K11" s="338"/>
    </row>
    <row r="13" spans="1:11" ht="12.75">
      <c r="A13" s="339" t="s">
        <v>50</v>
      </c>
      <c r="B13" s="339"/>
      <c r="C13" s="339"/>
      <c r="D13" s="339"/>
      <c r="E13" s="339"/>
      <c r="F13" s="339"/>
      <c r="G13" s="339"/>
      <c r="H13" s="339"/>
      <c r="I13" s="339"/>
      <c r="J13" s="339"/>
      <c r="K13" s="339"/>
    </row>
    <row r="14" spans="1:11" ht="12.75">
      <c r="A14" s="339" t="s">
        <v>144</v>
      </c>
      <c r="B14" s="339"/>
      <c r="C14" s="339"/>
      <c r="D14" s="339"/>
      <c r="E14" s="339"/>
      <c r="F14" s="339"/>
      <c r="G14" s="339"/>
      <c r="H14" s="69"/>
      <c r="I14" s="69"/>
      <c r="J14" s="69"/>
      <c r="K14" s="69"/>
    </row>
    <row r="15" spans="1:11" ht="12.75">
      <c r="A15" s="339" t="s">
        <v>145</v>
      </c>
      <c r="B15" s="339"/>
      <c r="C15" s="339"/>
      <c r="D15" s="339"/>
      <c r="E15" s="339"/>
      <c r="F15" s="339"/>
      <c r="G15" s="339"/>
      <c r="H15" s="339"/>
      <c r="I15" s="69"/>
      <c r="J15" s="69"/>
      <c r="K15" s="69"/>
    </row>
    <row r="16" spans="1:11" ht="12.75">
      <c r="A16" s="339" t="s">
        <v>146</v>
      </c>
      <c r="B16" s="339"/>
      <c r="C16" s="339"/>
      <c r="D16" s="339"/>
      <c r="E16" s="339"/>
      <c r="F16" s="339"/>
      <c r="G16" s="339"/>
      <c r="H16" s="339"/>
      <c r="I16" s="69"/>
      <c r="J16" s="69"/>
      <c r="K16" s="69"/>
    </row>
    <row r="17" spans="1:11" ht="12.75">
      <c r="A17" s="339" t="s">
        <v>147</v>
      </c>
      <c r="B17" s="339"/>
      <c r="C17" s="339"/>
      <c r="D17" s="339"/>
      <c r="E17" s="339"/>
      <c r="F17" s="339"/>
      <c r="G17" s="339"/>
      <c r="H17" s="339"/>
      <c r="I17" s="69"/>
      <c r="J17" s="69"/>
      <c r="K17" s="69"/>
    </row>
    <row r="19" spans="1:11" ht="12.75">
      <c r="A19" s="340" t="s">
        <v>47</v>
      </c>
      <c r="B19" s="340"/>
      <c r="C19" s="340"/>
      <c r="D19" s="340"/>
      <c r="E19" s="340"/>
      <c r="F19" s="340"/>
      <c r="G19" s="340"/>
      <c r="H19" s="340"/>
      <c r="I19" s="340"/>
      <c r="J19" s="340"/>
      <c r="K19" s="340"/>
    </row>
    <row r="20" ht="7.5" customHeight="1"/>
    <row r="21" spans="1:11" ht="12.75">
      <c r="A21" s="352" t="s">
        <v>148</v>
      </c>
      <c r="B21" s="340"/>
      <c r="C21" s="340"/>
      <c r="D21" s="340"/>
      <c r="E21" s="340"/>
      <c r="F21" s="340"/>
      <c r="G21" s="340"/>
      <c r="H21" s="340"/>
      <c r="I21" s="340"/>
      <c r="J21" s="340"/>
      <c r="K21" s="340"/>
    </row>
    <row r="22" ht="7.5" customHeight="1"/>
    <row r="23" spans="1:10" ht="12.75">
      <c r="A23" s="340" t="s">
        <v>56</v>
      </c>
      <c r="B23" s="340"/>
      <c r="C23" s="340"/>
      <c r="D23" s="340"/>
      <c r="E23" s="340"/>
      <c r="F23" s="340"/>
      <c r="G23" s="340"/>
      <c r="H23" s="340"/>
      <c r="I23" s="340"/>
      <c r="J23" s="340"/>
    </row>
    <row r="24" spans="1:7" ht="12.75">
      <c r="A24" s="352" t="s">
        <v>142</v>
      </c>
      <c r="B24" s="340"/>
      <c r="C24" s="340"/>
      <c r="D24" s="340"/>
      <c r="E24" s="340"/>
      <c r="F24" s="340"/>
      <c r="G24" s="340"/>
    </row>
    <row r="25" ht="7.5" customHeight="1"/>
    <row r="26" spans="1:10" ht="12.75">
      <c r="A26" s="340" t="s">
        <v>57</v>
      </c>
      <c r="B26" s="340"/>
      <c r="C26" s="340"/>
      <c r="D26" s="340"/>
      <c r="E26" s="340"/>
      <c r="F26" s="340"/>
      <c r="G26" s="340"/>
      <c r="H26" s="340"/>
      <c r="I26" s="340"/>
      <c r="J26" s="340"/>
    </row>
    <row r="27" spans="1:9" ht="12.75">
      <c r="A27" s="352" t="s">
        <v>142</v>
      </c>
      <c r="B27" s="340"/>
      <c r="C27" s="340"/>
      <c r="D27" s="340"/>
      <c r="E27" s="340"/>
      <c r="F27" s="340"/>
      <c r="G27" s="340"/>
      <c r="H27" s="340"/>
      <c r="I27" s="340"/>
    </row>
    <row r="28" ht="7.5" customHeight="1"/>
    <row r="29" spans="1:9" ht="12.75">
      <c r="A29" s="340" t="s">
        <v>58</v>
      </c>
      <c r="B29" s="340"/>
      <c r="C29" s="340"/>
      <c r="D29" s="340"/>
      <c r="E29" s="340"/>
      <c r="F29" s="340"/>
      <c r="G29" s="340"/>
      <c r="H29" s="340"/>
      <c r="I29" s="340"/>
    </row>
    <row r="30" spans="1:8" ht="12.75">
      <c r="A30" s="352" t="s">
        <v>142</v>
      </c>
      <c r="B30" s="340"/>
      <c r="C30" s="340"/>
      <c r="D30" s="340"/>
      <c r="E30" s="340"/>
      <c r="F30" s="340"/>
      <c r="G30" s="340"/>
      <c r="H30" s="340"/>
    </row>
    <row r="31" ht="7.5" customHeight="1"/>
    <row r="32" spans="1:8" ht="12.75">
      <c r="A32" s="340" t="s">
        <v>48</v>
      </c>
      <c r="B32" s="340"/>
      <c r="C32" s="340"/>
      <c r="D32" s="340"/>
      <c r="E32" s="340"/>
      <c r="F32" s="340"/>
      <c r="G32" s="340"/>
      <c r="H32" s="340"/>
    </row>
    <row r="33" spans="1:11" ht="12.75">
      <c r="A33" s="352" t="s">
        <v>149</v>
      </c>
      <c r="B33" s="340"/>
      <c r="C33" s="340"/>
      <c r="D33" s="340"/>
      <c r="E33" s="340"/>
      <c r="F33" s="340"/>
      <c r="G33" s="340"/>
      <c r="H33" s="340"/>
      <c r="I33" s="340"/>
      <c r="J33" s="340"/>
      <c r="K33" s="340"/>
    </row>
    <row r="34" spans="1:11" s="5" customFormat="1" ht="5.25" customHeight="1">
      <c r="A34" s="67"/>
      <c r="B34" s="67"/>
      <c r="C34" s="67"/>
      <c r="D34" s="67"/>
      <c r="E34" s="67"/>
      <c r="F34" s="67"/>
      <c r="G34" s="67"/>
      <c r="H34" s="67"/>
      <c r="I34" s="67"/>
      <c r="J34" s="67"/>
      <c r="K34" s="67"/>
    </row>
    <row r="35" spans="1:12" ht="79.5" customHeight="1">
      <c r="A35" s="353" t="s">
        <v>205</v>
      </c>
      <c r="B35" s="353"/>
      <c r="C35" s="353"/>
      <c r="D35" s="353"/>
      <c r="E35" s="353"/>
      <c r="F35" s="353"/>
      <c r="G35" s="353"/>
      <c r="H35" s="353"/>
      <c r="I35" s="353"/>
      <c r="J35" s="353"/>
      <c r="K35" s="353"/>
      <c r="L35" s="202"/>
    </row>
    <row r="36" spans="4:11" ht="18">
      <c r="D36" s="354" t="s">
        <v>52</v>
      </c>
      <c r="E36" s="354"/>
      <c r="F36" s="354"/>
      <c r="G36" s="354"/>
      <c r="H36" s="354"/>
      <c r="I36" s="354"/>
      <c r="J36" s="354"/>
      <c r="K36" s="354"/>
    </row>
    <row r="37" spans="4:11" ht="18">
      <c r="D37" s="354" t="s">
        <v>51</v>
      </c>
      <c r="E37" s="354"/>
      <c r="F37" s="354"/>
      <c r="G37" s="354"/>
      <c r="H37" s="354"/>
      <c r="I37" s="354"/>
      <c r="J37" s="354"/>
      <c r="K37" s="354"/>
    </row>
    <row r="38" spans="4:11" ht="18">
      <c r="D38" s="354" t="s">
        <v>53</v>
      </c>
      <c r="E38" s="354"/>
      <c r="F38" s="354"/>
      <c r="G38" s="354"/>
      <c r="H38" s="354"/>
      <c r="I38" s="354"/>
      <c r="J38" s="354"/>
      <c r="K38" s="354"/>
    </row>
    <row r="39" spans="4:11" ht="18">
      <c r="D39" s="354" t="s">
        <v>204</v>
      </c>
      <c r="E39" s="354"/>
      <c r="F39" s="354"/>
      <c r="G39" s="354"/>
      <c r="H39" s="354"/>
      <c r="I39" s="354"/>
      <c r="J39" s="354"/>
      <c r="K39" s="354"/>
    </row>
    <row r="40" ht="5.25" customHeight="1"/>
    <row r="41" spans="7:8" ht="18.75" customHeight="1">
      <c r="G41" s="354" t="s">
        <v>54</v>
      </c>
      <c r="H41" s="354"/>
    </row>
  </sheetData>
  <sheetProtection sheet="1" selectLockedCells="1"/>
  <mergeCells count="30">
    <mergeCell ref="A27:I27"/>
    <mergeCell ref="A35:K35"/>
    <mergeCell ref="A26:J26"/>
    <mergeCell ref="G41:H41"/>
    <mergeCell ref="D37:K37"/>
    <mergeCell ref="D36:K36"/>
    <mergeCell ref="D38:K38"/>
    <mergeCell ref="A30:H30"/>
    <mergeCell ref="A32:H32"/>
    <mergeCell ref="D39:K39"/>
    <mergeCell ref="A7:G7"/>
    <mergeCell ref="A8:K8"/>
    <mergeCell ref="A16:H16"/>
    <mergeCell ref="A33:K33"/>
    <mergeCell ref="A29:I29"/>
    <mergeCell ref="A21:K21"/>
    <mergeCell ref="A23:J23"/>
    <mergeCell ref="A15:H15"/>
    <mergeCell ref="A17:H17"/>
    <mergeCell ref="A24:G24"/>
    <mergeCell ref="I2:J4"/>
    <mergeCell ref="A10:K10"/>
    <mergeCell ref="A11:K11"/>
    <mergeCell ref="A13:K13"/>
    <mergeCell ref="A19:K19"/>
    <mergeCell ref="A14:G14"/>
    <mergeCell ref="D2:G2"/>
    <mergeCell ref="D3:G3"/>
    <mergeCell ref="D4:G4"/>
    <mergeCell ref="A6:I6"/>
  </mergeCells>
  <printOptions/>
  <pageMargins left="0.3937007874015748" right="0" top="0" bottom="0"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T48"/>
  <sheetViews>
    <sheetView zoomScale="110" zoomScaleNormal="110" zoomScalePageLayoutView="0" workbookViewId="0" topLeftCell="A1">
      <pane ySplit="3" topLeftCell="A4" activePane="bottomLeft" state="frozen"/>
      <selection pane="topLeft" activeCell="A1" sqref="A1"/>
      <selection pane="bottomLeft" activeCell="Q36" sqref="Q36:Q37"/>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5.00390625" style="0" customWidth="1"/>
    <col min="6" max="6" width="5.28125" style="79" hidden="1" customWidth="1"/>
    <col min="7" max="7" width="5.57421875" style="0" customWidth="1"/>
    <col min="8" max="8" width="7.28125" style="0" customWidth="1"/>
    <col min="9" max="9" width="3.8515625" style="0" customWidth="1"/>
    <col min="10" max="10" width="3.421875" style="79" hidden="1" customWidth="1"/>
    <col min="11" max="11" width="3.28125" style="0" customWidth="1"/>
    <col min="12" max="12" width="3.28125" style="79" hidden="1" customWidth="1"/>
    <col min="13" max="13" width="4.8515625" style="0" customWidth="1"/>
    <col min="14" max="14" width="3.421875" style="79" hidden="1" customWidth="1"/>
    <col min="15" max="15" width="3.8515625" style="0" customWidth="1"/>
    <col min="16" max="16" width="3.8515625" style="79" hidden="1" customWidth="1"/>
    <col min="17" max="17" width="3.8515625" style="0" customWidth="1"/>
    <col min="18" max="18" width="3.8515625" style="79" hidden="1" customWidth="1"/>
    <col min="20" max="20" width="20.140625" style="0" customWidth="1"/>
    <col min="21" max="21" width="12.7109375" style="0" customWidth="1"/>
    <col min="22" max="22" width="10.140625" style="0" customWidth="1"/>
    <col min="23" max="23" width="6.140625" style="0" customWidth="1"/>
    <col min="24" max="24" width="9.8515625" style="0" customWidth="1"/>
    <col min="25" max="25" width="13.140625" style="0" customWidth="1"/>
    <col min="26" max="26" width="11.421875" style="0" hidden="1" customWidth="1"/>
  </cols>
  <sheetData>
    <row r="1" spans="1:25" ht="18">
      <c r="A1" s="466" t="s">
        <v>226</v>
      </c>
      <c r="B1" s="466"/>
      <c r="C1" s="466"/>
      <c r="D1" s="466"/>
      <c r="E1" s="466"/>
      <c r="F1" s="466"/>
      <c r="G1" s="466"/>
      <c r="H1" s="466"/>
      <c r="I1" s="466"/>
      <c r="J1" s="466"/>
      <c r="K1" s="466"/>
      <c r="L1" s="466"/>
      <c r="M1" s="466"/>
      <c r="N1" s="466"/>
      <c r="O1" s="466"/>
      <c r="P1" s="466"/>
      <c r="Q1" s="466"/>
      <c r="R1" s="466"/>
      <c r="S1" s="466"/>
      <c r="T1" s="466"/>
      <c r="U1" s="466"/>
      <c r="V1" s="466"/>
      <c r="W1" s="466"/>
      <c r="X1" s="466"/>
      <c r="Y1" s="220"/>
    </row>
    <row r="2" spans="1:25" ht="10.5" customHeight="1">
      <c r="A2" s="467" t="s">
        <v>1</v>
      </c>
      <c r="B2" s="467" t="s">
        <v>9</v>
      </c>
      <c r="C2" s="467" t="s">
        <v>0</v>
      </c>
      <c r="D2" s="467" t="s">
        <v>15</v>
      </c>
      <c r="E2" s="467" t="s">
        <v>16</v>
      </c>
      <c r="F2" s="76" t="s">
        <v>16</v>
      </c>
      <c r="G2" s="469" t="s">
        <v>12</v>
      </c>
      <c r="H2" s="25" t="s">
        <v>17</v>
      </c>
      <c r="I2" s="458" t="s">
        <v>40</v>
      </c>
      <c r="J2" s="150"/>
      <c r="K2" s="458" t="s">
        <v>11</v>
      </c>
      <c r="L2" s="150"/>
      <c r="M2" s="458" t="s">
        <v>22</v>
      </c>
      <c r="N2" s="150"/>
      <c r="O2" s="25" t="s">
        <v>19</v>
      </c>
      <c r="P2" s="150"/>
      <c r="Q2" s="25" t="s">
        <v>19</v>
      </c>
      <c r="R2" s="150"/>
      <c r="S2" s="524" t="s">
        <v>13</v>
      </c>
      <c r="T2" s="521" t="s">
        <v>14</v>
      </c>
      <c r="U2" s="521"/>
      <c r="V2" s="521"/>
      <c r="W2" s="521"/>
      <c r="X2" s="521"/>
      <c r="Y2" s="521"/>
    </row>
    <row r="3" spans="1:25" ht="10.5" customHeight="1">
      <c r="A3" s="468"/>
      <c r="B3" s="468"/>
      <c r="C3" s="468"/>
      <c r="D3" s="468"/>
      <c r="E3" s="468"/>
      <c r="F3" s="76"/>
      <c r="G3" s="470"/>
      <c r="H3" s="26" t="s">
        <v>18</v>
      </c>
      <c r="I3" s="459"/>
      <c r="J3" s="151"/>
      <c r="K3" s="459"/>
      <c r="L3" s="151"/>
      <c r="M3" s="459"/>
      <c r="N3" s="151"/>
      <c r="O3" s="26" t="s">
        <v>20</v>
      </c>
      <c r="P3" s="151"/>
      <c r="Q3" s="26" t="s">
        <v>21</v>
      </c>
      <c r="R3" s="151"/>
      <c r="S3" s="525"/>
      <c r="T3" s="521"/>
      <c r="U3" s="521"/>
      <c r="V3" s="521"/>
      <c r="W3" s="521"/>
      <c r="X3" s="521"/>
      <c r="Y3" s="521"/>
    </row>
    <row r="4" spans="1:46" ht="12.75">
      <c r="A4" s="2" t="s">
        <v>6</v>
      </c>
      <c r="B4" s="2">
        <v>1</v>
      </c>
      <c r="C4" s="41"/>
      <c r="D4" s="41"/>
      <c r="E4" s="41"/>
      <c r="F4" s="76">
        <f>E4</f>
        <v>0</v>
      </c>
      <c r="G4" s="91">
        <f aca="true" t="shared" si="0" ref="G4:G26">IF((D4*60+F4)=0,"",ROUND((C4*60)/(D4*60+F4),1))</f>
      </c>
      <c r="H4" s="122"/>
      <c r="I4" s="122"/>
      <c r="J4" s="178">
        <f>IF(I4="",0,1)</f>
        <v>0</v>
      </c>
      <c r="K4" s="122"/>
      <c r="L4" s="178">
        <f>IF(K4="",0,1)</f>
        <v>0</v>
      </c>
      <c r="M4" s="122"/>
      <c r="N4" s="178">
        <f>IF(M4="",0,1)</f>
        <v>0</v>
      </c>
      <c r="O4" s="122"/>
      <c r="P4" s="178">
        <f>IF(O4="",0,1)</f>
        <v>0</v>
      </c>
      <c r="Q4" s="122"/>
      <c r="R4" s="178">
        <f>IF(Q4="",0,1)</f>
        <v>0</v>
      </c>
      <c r="S4" s="262"/>
      <c r="T4" s="491"/>
      <c r="U4" s="491"/>
      <c r="V4" s="491"/>
      <c r="W4" s="491"/>
      <c r="X4" s="491"/>
      <c r="Y4" s="491"/>
      <c r="AA4" s="8"/>
      <c r="AB4" s="8"/>
      <c r="AC4" s="8"/>
      <c r="AD4" s="8"/>
      <c r="AE4" s="8"/>
      <c r="AF4" s="8"/>
      <c r="AG4" s="8"/>
      <c r="AH4" s="8"/>
      <c r="AI4" s="8"/>
      <c r="AJ4" s="8"/>
      <c r="AK4" s="8"/>
      <c r="AL4" s="8"/>
      <c r="AM4" s="8"/>
      <c r="AN4" s="8"/>
      <c r="AO4" s="8"/>
      <c r="AP4" s="8"/>
      <c r="AQ4" s="8"/>
      <c r="AR4" s="8"/>
      <c r="AS4" s="8"/>
      <c r="AT4" s="8"/>
    </row>
    <row r="5" spans="1:25" ht="12.75">
      <c r="A5" s="2" t="s">
        <v>7</v>
      </c>
      <c r="B5" s="2">
        <f aca="true" t="shared" si="1" ref="B5:B24">B4+1</f>
        <v>2</v>
      </c>
      <c r="C5" s="41"/>
      <c r="D5" s="41"/>
      <c r="E5" s="41"/>
      <c r="F5" s="76">
        <f aca="true" t="shared" si="2" ref="F5:F10">E5</f>
        <v>0</v>
      </c>
      <c r="G5" s="91">
        <f t="shared" si="0"/>
      </c>
      <c r="H5" s="122"/>
      <c r="I5" s="122"/>
      <c r="J5" s="178">
        <f aca="true" t="shared" si="3" ref="J5:J10">IF(I5="",J4,J4+1)</f>
        <v>0</v>
      </c>
      <c r="K5" s="122"/>
      <c r="L5" s="178">
        <f aca="true" t="shared" si="4" ref="L5:L10">IF(K5="",L4,L4+1)</f>
        <v>0</v>
      </c>
      <c r="M5" s="122"/>
      <c r="N5" s="178">
        <f aca="true" t="shared" si="5" ref="N5:N10">IF(M5="",N4,N4+1)</f>
        <v>0</v>
      </c>
      <c r="O5" s="122"/>
      <c r="P5" s="178">
        <f aca="true" t="shared" si="6" ref="P5:P10">IF(O5="",P4,P4+1)</f>
        <v>0</v>
      </c>
      <c r="Q5" s="122"/>
      <c r="R5" s="178">
        <f aca="true" t="shared" si="7" ref="R5:R10">IF(Q5="",R4,R4+1)</f>
        <v>0</v>
      </c>
      <c r="S5" s="262"/>
      <c r="T5" s="491"/>
      <c r="U5" s="491"/>
      <c r="V5" s="491"/>
      <c r="W5" s="491"/>
      <c r="X5" s="491"/>
      <c r="Y5" s="491"/>
    </row>
    <row r="6" spans="1:25" ht="12.75">
      <c r="A6" s="2" t="s">
        <v>8</v>
      </c>
      <c r="B6" s="2">
        <f t="shared" si="1"/>
        <v>3</v>
      </c>
      <c r="C6" s="41"/>
      <c r="D6" s="41"/>
      <c r="E6" s="41"/>
      <c r="F6" s="76">
        <f t="shared" si="2"/>
        <v>0</v>
      </c>
      <c r="G6" s="91">
        <f t="shared" si="0"/>
      </c>
      <c r="H6" s="122"/>
      <c r="I6" s="122"/>
      <c r="J6" s="178">
        <f t="shared" si="3"/>
        <v>0</v>
      </c>
      <c r="K6" s="122"/>
      <c r="L6" s="178">
        <f t="shared" si="4"/>
        <v>0</v>
      </c>
      <c r="M6" s="122"/>
      <c r="N6" s="178">
        <f t="shared" si="5"/>
        <v>0</v>
      </c>
      <c r="O6" s="122"/>
      <c r="P6" s="178">
        <f t="shared" si="6"/>
        <v>0</v>
      </c>
      <c r="Q6" s="122"/>
      <c r="R6" s="178">
        <f t="shared" si="7"/>
        <v>0</v>
      </c>
      <c r="S6" s="262"/>
      <c r="T6" s="491"/>
      <c r="U6" s="491"/>
      <c r="V6" s="491"/>
      <c r="W6" s="491"/>
      <c r="X6" s="491"/>
      <c r="Y6" s="491"/>
    </row>
    <row r="7" spans="1:25" ht="12.75">
      <c r="A7" s="2" t="s">
        <v>2</v>
      </c>
      <c r="B7" s="2">
        <f t="shared" si="1"/>
        <v>4</v>
      </c>
      <c r="C7" s="41"/>
      <c r="D7" s="41"/>
      <c r="E7" s="41"/>
      <c r="F7" s="76">
        <f t="shared" si="2"/>
        <v>0</v>
      </c>
      <c r="G7" s="91">
        <f t="shared" si="0"/>
      </c>
      <c r="H7" s="122"/>
      <c r="I7" s="122"/>
      <c r="J7" s="178">
        <f t="shared" si="3"/>
        <v>0</v>
      </c>
      <c r="K7" s="122"/>
      <c r="L7" s="178">
        <f t="shared" si="4"/>
        <v>0</v>
      </c>
      <c r="M7" s="122"/>
      <c r="N7" s="178">
        <f t="shared" si="5"/>
        <v>0</v>
      </c>
      <c r="O7" s="122"/>
      <c r="P7" s="178">
        <f t="shared" si="6"/>
        <v>0</v>
      </c>
      <c r="Q7" s="122"/>
      <c r="R7" s="178">
        <f t="shared" si="7"/>
        <v>0</v>
      </c>
      <c r="S7" s="262"/>
      <c r="T7" s="491"/>
      <c r="U7" s="491"/>
      <c r="V7" s="491"/>
      <c r="W7" s="491"/>
      <c r="X7" s="491"/>
      <c r="Y7" s="491"/>
    </row>
    <row r="8" spans="1:25" ht="12.75">
      <c r="A8" s="2" t="s">
        <v>3</v>
      </c>
      <c r="B8" s="2">
        <f t="shared" si="1"/>
        <v>5</v>
      </c>
      <c r="C8" s="41"/>
      <c r="D8" s="41"/>
      <c r="E8" s="41"/>
      <c r="F8" s="76">
        <f t="shared" si="2"/>
        <v>0</v>
      </c>
      <c r="G8" s="91">
        <f t="shared" si="0"/>
      </c>
      <c r="H8" s="122"/>
      <c r="I8" s="122"/>
      <c r="J8" s="178">
        <f t="shared" si="3"/>
        <v>0</v>
      </c>
      <c r="K8" s="122"/>
      <c r="L8" s="178">
        <f t="shared" si="4"/>
        <v>0</v>
      </c>
      <c r="M8" s="122"/>
      <c r="N8" s="178">
        <f t="shared" si="5"/>
        <v>0</v>
      </c>
      <c r="O8" s="122"/>
      <c r="P8" s="178">
        <f t="shared" si="6"/>
        <v>0</v>
      </c>
      <c r="Q8" s="122"/>
      <c r="R8" s="178">
        <f t="shared" si="7"/>
        <v>0</v>
      </c>
      <c r="S8" s="262"/>
      <c r="T8" s="491"/>
      <c r="U8" s="491"/>
      <c r="V8" s="491"/>
      <c r="W8" s="491"/>
      <c r="X8" s="491"/>
      <c r="Y8" s="491"/>
    </row>
    <row r="9" spans="1:25" ht="12.75">
      <c r="A9" s="85" t="s">
        <v>4</v>
      </c>
      <c r="B9" s="85">
        <f>B8+1</f>
        <v>6</v>
      </c>
      <c r="C9" s="41"/>
      <c r="D9" s="41"/>
      <c r="E9" s="41"/>
      <c r="F9" s="76">
        <f t="shared" si="2"/>
        <v>0</v>
      </c>
      <c r="G9" s="91">
        <f t="shared" si="0"/>
      </c>
      <c r="H9" s="122"/>
      <c r="I9" s="122"/>
      <c r="J9" s="178">
        <f t="shared" si="3"/>
        <v>0</v>
      </c>
      <c r="K9" s="122"/>
      <c r="L9" s="178">
        <f t="shared" si="4"/>
        <v>0</v>
      </c>
      <c r="M9" s="122"/>
      <c r="N9" s="178">
        <f t="shared" si="5"/>
        <v>0</v>
      </c>
      <c r="O9" s="122"/>
      <c r="P9" s="178">
        <f t="shared" si="6"/>
        <v>0</v>
      </c>
      <c r="Q9" s="122"/>
      <c r="R9" s="178">
        <f t="shared" si="7"/>
        <v>0</v>
      </c>
      <c r="S9" s="262"/>
      <c r="T9" s="491"/>
      <c r="U9" s="491"/>
      <c r="V9" s="491"/>
      <c r="W9" s="491"/>
      <c r="X9" s="491"/>
      <c r="Y9" s="491"/>
    </row>
    <row r="10" spans="1:25" ht="12.75">
      <c r="A10" s="118" t="s">
        <v>5</v>
      </c>
      <c r="B10" s="118">
        <f>B9+1</f>
        <v>7</v>
      </c>
      <c r="C10" s="41"/>
      <c r="D10" s="41"/>
      <c r="E10" s="41"/>
      <c r="F10" s="76">
        <f t="shared" si="2"/>
        <v>0</v>
      </c>
      <c r="G10" s="91">
        <f t="shared" si="0"/>
      </c>
      <c r="H10" s="122"/>
      <c r="I10" s="122"/>
      <c r="J10" s="178">
        <f t="shared" si="3"/>
        <v>0</v>
      </c>
      <c r="K10" s="122"/>
      <c r="L10" s="178">
        <f t="shared" si="4"/>
        <v>0</v>
      </c>
      <c r="M10" s="122"/>
      <c r="N10" s="178">
        <f t="shared" si="5"/>
        <v>0</v>
      </c>
      <c r="O10" s="122"/>
      <c r="P10" s="178">
        <f t="shared" si="6"/>
        <v>0</v>
      </c>
      <c r="Q10" s="122"/>
      <c r="R10" s="178">
        <f t="shared" si="7"/>
        <v>0</v>
      </c>
      <c r="S10" s="262"/>
      <c r="T10" s="491"/>
      <c r="U10" s="491"/>
      <c r="V10" s="491"/>
      <c r="W10" s="491"/>
      <c r="X10" s="491"/>
      <c r="Y10" s="491"/>
    </row>
    <row r="11" spans="1:25" ht="12.75">
      <c r="A11" s="410" t="s">
        <v>78</v>
      </c>
      <c r="B11" s="411"/>
      <c r="C11" s="13">
        <f>SUM(C4:C10)</f>
        <v>0</v>
      </c>
      <c r="D11" s="13">
        <f>SUM(D4:D10)+ROUNDDOWN(F11/60,0)</f>
        <v>0</v>
      </c>
      <c r="E11" s="13">
        <f>F11-60*ROUNDDOWN(F11/60,0)</f>
        <v>0</v>
      </c>
      <c r="F11" s="145">
        <f>SUM(F4:F10)</f>
        <v>0</v>
      </c>
      <c r="G11" s="53">
        <f>IF((D11*60+E11)=0,0,ROUND((C11*60)/(D11*60+E11),1))</f>
        <v>0</v>
      </c>
      <c r="H11" s="27">
        <f>SUM(H4:H10)</f>
        <v>0</v>
      </c>
      <c r="I11" s="27">
        <f>IF(SUM(I4:I10)=0,0,ROUND(AVERAGE(I4:I10),0))</f>
        <v>0</v>
      </c>
      <c r="J11" s="179">
        <f>IF(J10=0,0,1)</f>
        <v>0</v>
      </c>
      <c r="K11" s="27">
        <f>IF(SUM(K4:K10)=0,0,ROUND(AVERAGE(K4:K10),0))</f>
        <v>0</v>
      </c>
      <c r="L11" s="179">
        <f>IF(L10=0,0,1)</f>
        <v>0</v>
      </c>
      <c r="M11" s="27">
        <f>IF(SUM(M4:M10)=0,0,ROUND(AVERAGE(M4:M10),0))</f>
        <v>0</v>
      </c>
      <c r="N11" s="179">
        <f>IF(N10=0,0,1)</f>
        <v>0</v>
      </c>
      <c r="O11" s="27">
        <f>IF(SUM(O4:O10)=0,0,ROUND(AVERAGE(O4:O10),0))</f>
        <v>0</v>
      </c>
      <c r="P11" s="179">
        <f>IF(P10=0,0,1)</f>
        <v>0</v>
      </c>
      <c r="Q11" s="27">
        <f>IF(SUM(Q4:Q10)=0,0,ROUND(AVERAGE(Q4:Q10),0))</f>
        <v>0</v>
      </c>
      <c r="R11" s="179">
        <f>IF(R10=0,0,1)</f>
        <v>0</v>
      </c>
      <c r="S11" s="261"/>
      <c r="T11" s="497"/>
      <c r="U11" s="497"/>
      <c r="V11" s="497"/>
      <c r="W11" s="497"/>
      <c r="X11" s="497"/>
      <c r="Y11" s="497"/>
    </row>
    <row r="12" spans="1:25" ht="12.75">
      <c r="A12" s="2" t="s">
        <v>6</v>
      </c>
      <c r="B12" s="2">
        <f>B10+1</f>
        <v>8</v>
      </c>
      <c r="C12" s="41"/>
      <c r="D12" s="41"/>
      <c r="E12" s="41"/>
      <c r="F12" s="76">
        <f>E12</f>
        <v>0</v>
      </c>
      <c r="G12" s="91">
        <f t="shared" si="0"/>
      </c>
      <c r="H12" s="122"/>
      <c r="I12" s="122"/>
      <c r="J12" s="178">
        <f>IF(I12="",0,1)</f>
        <v>0</v>
      </c>
      <c r="K12" s="122"/>
      <c r="L12" s="178">
        <f>IF(K12="",0,1)</f>
        <v>0</v>
      </c>
      <c r="M12" s="122"/>
      <c r="N12" s="178">
        <f>IF(M12="",0,1)</f>
        <v>0</v>
      </c>
      <c r="O12" s="122"/>
      <c r="P12" s="178">
        <f>IF(O12="",0,1)</f>
        <v>0</v>
      </c>
      <c r="Q12" s="122"/>
      <c r="R12" s="178">
        <f>IF(Q12="",0,1)</f>
        <v>0</v>
      </c>
      <c r="S12" s="262"/>
      <c r="T12" s="491"/>
      <c r="U12" s="491"/>
      <c r="V12" s="491"/>
      <c r="W12" s="491"/>
      <c r="X12" s="491"/>
      <c r="Y12" s="491"/>
    </row>
    <row r="13" spans="1:25" ht="12.75">
      <c r="A13" s="2" t="s">
        <v>7</v>
      </c>
      <c r="B13" s="2">
        <f t="shared" si="1"/>
        <v>9</v>
      </c>
      <c r="C13" s="41"/>
      <c r="D13" s="41"/>
      <c r="E13" s="41"/>
      <c r="F13" s="76">
        <f aca="true" t="shared" si="8" ref="F13:F18">E13</f>
        <v>0</v>
      </c>
      <c r="G13" s="91">
        <f t="shared" si="0"/>
      </c>
      <c r="H13" s="122"/>
      <c r="I13" s="122"/>
      <c r="J13" s="178">
        <f aca="true" t="shared" si="9" ref="J13:J18">IF(I13="",J12,J12+1)</f>
        <v>0</v>
      </c>
      <c r="K13" s="122"/>
      <c r="L13" s="178">
        <f aca="true" t="shared" si="10" ref="L13:L18">IF(K13="",L12,L12+1)</f>
        <v>0</v>
      </c>
      <c r="M13" s="122"/>
      <c r="N13" s="178">
        <f aca="true" t="shared" si="11" ref="N13:N18">IF(M13="",N12,N12+1)</f>
        <v>0</v>
      </c>
      <c r="O13" s="122"/>
      <c r="P13" s="178">
        <f aca="true" t="shared" si="12" ref="P13:P18">IF(O13="",P12,P12+1)</f>
        <v>0</v>
      </c>
      <c r="Q13" s="122"/>
      <c r="R13" s="178">
        <f aca="true" t="shared" si="13" ref="R13:R18">IF(Q13="",R12,R12+1)</f>
        <v>0</v>
      </c>
      <c r="S13" s="262"/>
      <c r="T13" s="491"/>
      <c r="U13" s="491"/>
      <c r="V13" s="491"/>
      <c r="W13" s="491"/>
      <c r="X13" s="491"/>
      <c r="Y13" s="491"/>
    </row>
    <row r="14" spans="1:25" ht="12.75">
      <c r="A14" s="2" t="s">
        <v>8</v>
      </c>
      <c r="B14" s="2">
        <f t="shared" si="1"/>
        <v>10</v>
      </c>
      <c r="C14" s="41"/>
      <c r="D14" s="41"/>
      <c r="E14" s="41"/>
      <c r="F14" s="76">
        <f t="shared" si="8"/>
        <v>0</v>
      </c>
      <c r="G14" s="91">
        <f t="shared" si="0"/>
      </c>
      <c r="H14" s="122"/>
      <c r="I14" s="122"/>
      <c r="J14" s="178">
        <f t="shared" si="9"/>
        <v>0</v>
      </c>
      <c r="K14" s="122"/>
      <c r="L14" s="178">
        <f t="shared" si="10"/>
        <v>0</v>
      </c>
      <c r="M14" s="122"/>
      <c r="N14" s="178">
        <f t="shared" si="11"/>
        <v>0</v>
      </c>
      <c r="O14" s="122"/>
      <c r="P14" s="178">
        <f t="shared" si="12"/>
        <v>0</v>
      </c>
      <c r="Q14" s="122"/>
      <c r="R14" s="178">
        <f t="shared" si="13"/>
        <v>0</v>
      </c>
      <c r="S14" s="262"/>
      <c r="T14" s="491"/>
      <c r="U14" s="491"/>
      <c r="V14" s="491"/>
      <c r="W14" s="491"/>
      <c r="X14" s="491"/>
      <c r="Y14" s="491"/>
    </row>
    <row r="15" spans="1:25" ht="12.75">
      <c r="A15" s="2" t="s">
        <v>2</v>
      </c>
      <c r="B15" s="2">
        <f t="shared" si="1"/>
        <v>11</v>
      </c>
      <c r="C15" s="41"/>
      <c r="D15" s="41"/>
      <c r="E15" s="41"/>
      <c r="F15" s="76">
        <f t="shared" si="8"/>
        <v>0</v>
      </c>
      <c r="G15" s="91">
        <f t="shared" si="0"/>
      </c>
      <c r="H15" s="122"/>
      <c r="I15" s="122"/>
      <c r="J15" s="178">
        <f t="shared" si="9"/>
        <v>0</v>
      </c>
      <c r="K15" s="122"/>
      <c r="L15" s="178">
        <f t="shared" si="10"/>
        <v>0</v>
      </c>
      <c r="M15" s="122"/>
      <c r="N15" s="178">
        <f t="shared" si="11"/>
        <v>0</v>
      </c>
      <c r="O15" s="122"/>
      <c r="P15" s="178">
        <f t="shared" si="12"/>
        <v>0</v>
      </c>
      <c r="Q15" s="122"/>
      <c r="R15" s="178">
        <f t="shared" si="13"/>
        <v>0</v>
      </c>
      <c r="S15" s="262"/>
      <c r="T15" s="491"/>
      <c r="U15" s="491"/>
      <c r="V15" s="491"/>
      <c r="W15" s="491"/>
      <c r="X15" s="491"/>
      <c r="Y15" s="491"/>
    </row>
    <row r="16" spans="1:25" ht="12.75">
      <c r="A16" s="2" t="s">
        <v>3</v>
      </c>
      <c r="B16" s="2">
        <f t="shared" si="1"/>
        <v>12</v>
      </c>
      <c r="C16" s="41"/>
      <c r="D16" s="41"/>
      <c r="E16" s="41"/>
      <c r="F16" s="76">
        <f t="shared" si="8"/>
        <v>0</v>
      </c>
      <c r="G16" s="91">
        <f t="shared" si="0"/>
      </c>
      <c r="H16" s="122"/>
      <c r="I16" s="122"/>
      <c r="J16" s="178">
        <f t="shared" si="9"/>
        <v>0</v>
      </c>
      <c r="K16" s="122"/>
      <c r="L16" s="178">
        <f t="shared" si="10"/>
        <v>0</v>
      </c>
      <c r="M16" s="122"/>
      <c r="N16" s="178">
        <f t="shared" si="11"/>
        <v>0</v>
      </c>
      <c r="O16" s="122"/>
      <c r="P16" s="178">
        <f t="shared" si="12"/>
        <v>0</v>
      </c>
      <c r="Q16" s="122"/>
      <c r="R16" s="178">
        <f t="shared" si="13"/>
        <v>0</v>
      </c>
      <c r="S16" s="262"/>
      <c r="T16" s="491"/>
      <c r="U16" s="491"/>
      <c r="V16" s="491"/>
      <c r="W16" s="491"/>
      <c r="X16" s="491"/>
      <c r="Y16" s="491"/>
    </row>
    <row r="17" spans="1:25" ht="12.75">
      <c r="A17" s="2" t="s">
        <v>4</v>
      </c>
      <c r="B17" s="2">
        <f t="shared" si="1"/>
        <v>13</v>
      </c>
      <c r="C17" s="41"/>
      <c r="D17" s="41"/>
      <c r="E17" s="41"/>
      <c r="F17" s="76">
        <f t="shared" si="8"/>
        <v>0</v>
      </c>
      <c r="G17" s="91">
        <f t="shared" si="0"/>
      </c>
      <c r="H17" s="122"/>
      <c r="I17" s="122"/>
      <c r="J17" s="178">
        <f t="shared" si="9"/>
        <v>0</v>
      </c>
      <c r="K17" s="122"/>
      <c r="L17" s="178">
        <f t="shared" si="10"/>
        <v>0</v>
      </c>
      <c r="M17" s="122"/>
      <c r="N17" s="178">
        <f t="shared" si="11"/>
        <v>0</v>
      </c>
      <c r="O17" s="122"/>
      <c r="P17" s="178">
        <f t="shared" si="12"/>
        <v>0</v>
      </c>
      <c r="Q17" s="122"/>
      <c r="R17" s="178">
        <f t="shared" si="13"/>
        <v>0</v>
      </c>
      <c r="S17" s="262"/>
      <c r="T17" s="491"/>
      <c r="U17" s="491"/>
      <c r="V17" s="491"/>
      <c r="W17" s="491"/>
      <c r="X17" s="491"/>
      <c r="Y17" s="491"/>
    </row>
    <row r="18" spans="1:25" s="77" customFormat="1" ht="12.75">
      <c r="A18" s="76" t="s">
        <v>5</v>
      </c>
      <c r="B18" s="76">
        <f t="shared" si="1"/>
        <v>14</v>
      </c>
      <c r="C18" s="41"/>
      <c r="D18" s="41"/>
      <c r="E18" s="41"/>
      <c r="F18" s="76">
        <f t="shared" si="8"/>
        <v>0</v>
      </c>
      <c r="G18" s="91">
        <f t="shared" si="0"/>
      </c>
      <c r="H18" s="122"/>
      <c r="I18" s="122"/>
      <c r="J18" s="178">
        <f t="shared" si="9"/>
        <v>0</v>
      </c>
      <c r="K18" s="122"/>
      <c r="L18" s="178">
        <f t="shared" si="10"/>
        <v>0</v>
      </c>
      <c r="M18" s="122"/>
      <c r="N18" s="178">
        <f t="shared" si="11"/>
        <v>0</v>
      </c>
      <c r="O18" s="122"/>
      <c r="P18" s="178">
        <f t="shared" si="12"/>
        <v>0</v>
      </c>
      <c r="Q18" s="122"/>
      <c r="R18" s="178">
        <f t="shared" si="13"/>
        <v>0</v>
      </c>
      <c r="S18" s="262"/>
      <c r="T18" s="491"/>
      <c r="U18" s="491"/>
      <c r="V18" s="491"/>
      <c r="W18" s="491"/>
      <c r="X18" s="491"/>
      <c r="Y18" s="491"/>
    </row>
    <row r="19" spans="1:25" ht="12.75">
      <c r="A19" s="410" t="s">
        <v>79</v>
      </c>
      <c r="B19" s="411"/>
      <c r="C19" s="13">
        <f>SUM(C12:C18)</f>
        <v>0</v>
      </c>
      <c r="D19" s="13">
        <f>SUM(D12:D18)+ROUNDDOWN(F19/60,0)</f>
        <v>0</v>
      </c>
      <c r="E19" s="13">
        <f>F19-60*ROUNDDOWN(F19/60,0)</f>
        <v>0</v>
      </c>
      <c r="F19" s="145">
        <f>SUM(F12:F18)</f>
        <v>0</v>
      </c>
      <c r="G19" s="53">
        <f>IF((D19*60+E19)=0,0,ROUND((C19*60)/(D19*60+E19),1))</f>
        <v>0</v>
      </c>
      <c r="H19" s="27">
        <f>SUM(H12:H18)</f>
        <v>0</v>
      </c>
      <c r="I19" s="27">
        <f>IF(SUM(I12:I18)=0,0,ROUND(AVERAGE(I12:I18),0))</f>
        <v>0</v>
      </c>
      <c r="J19" s="179">
        <f>IF(J18=0,0,1)</f>
        <v>0</v>
      </c>
      <c r="K19" s="27">
        <f>IF(SUM(K12:K18)=0,0,ROUND(AVERAGE(K12:K18),0))</f>
        <v>0</v>
      </c>
      <c r="L19" s="179">
        <f>IF(L18=0,0,1)</f>
        <v>0</v>
      </c>
      <c r="M19" s="27">
        <f>IF(SUM(M12:M18)=0,0,ROUND(AVERAGE(M12:M18),0))</f>
        <v>0</v>
      </c>
      <c r="N19" s="179">
        <f>IF(N18=0,0,1)</f>
        <v>0</v>
      </c>
      <c r="O19" s="27">
        <f>IF(SUM(O12:O18)=0,0,ROUND(AVERAGE(O12:O18),0))</f>
        <v>0</v>
      </c>
      <c r="P19" s="179">
        <f>IF(P18=0,0,1)</f>
        <v>0</v>
      </c>
      <c r="Q19" s="27">
        <f>IF(SUM(Q12:Q18)=0,0,ROUND(AVERAGE(Q12:Q18),0))</f>
        <v>0</v>
      </c>
      <c r="R19" s="179">
        <f>IF(R18=0,0,1)</f>
        <v>0</v>
      </c>
      <c r="S19" s="261"/>
      <c r="T19" s="497"/>
      <c r="U19" s="497"/>
      <c r="V19" s="497"/>
      <c r="W19" s="497"/>
      <c r="X19" s="497"/>
      <c r="Y19" s="497"/>
    </row>
    <row r="20" spans="1:25" ht="12.75">
      <c r="A20" s="2" t="s">
        <v>6</v>
      </c>
      <c r="B20" s="2">
        <f>B18+1</f>
        <v>15</v>
      </c>
      <c r="C20" s="41"/>
      <c r="D20" s="41"/>
      <c r="E20" s="41"/>
      <c r="F20" s="76">
        <f aca="true" t="shared" si="14" ref="F20:F26">E20</f>
        <v>0</v>
      </c>
      <c r="G20" s="91">
        <f t="shared" si="0"/>
      </c>
      <c r="H20" s="122"/>
      <c r="I20" s="122"/>
      <c r="J20" s="178">
        <f>IF(I20="",0,1)</f>
        <v>0</v>
      </c>
      <c r="K20" s="122"/>
      <c r="L20" s="178">
        <f>IF(K20="",0,1)</f>
        <v>0</v>
      </c>
      <c r="M20" s="122"/>
      <c r="N20" s="178">
        <f>IF(M20="",0,1)</f>
        <v>0</v>
      </c>
      <c r="O20" s="122"/>
      <c r="P20" s="178">
        <f>IF(O20="",0,1)</f>
        <v>0</v>
      </c>
      <c r="Q20" s="122"/>
      <c r="R20" s="178">
        <f>IF(Q20="",0,1)</f>
        <v>0</v>
      </c>
      <c r="S20" s="262"/>
      <c r="T20" s="491"/>
      <c r="U20" s="491"/>
      <c r="V20" s="491"/>
      <c r="W20" s="491"/>
      <c r="X20" s="491"/>
      <c r="Y20" s="491"/>
    </row>
    <row r="21" spans="1:25" ht="12.75">
      <c r="A21" s="2" t="s">
        <v>7</v>
      </c>
      <c r="B21" s="2">
        <f t="shared" si="1"/>
        <v>16</v>
      </c>
      <c r="C21" s="41"/>
      <c r="D21" s="41"/>
      <c r="E21" s="41"/>
      <c r="F21" s="76">
        <f t="shared" si="14"/>
        <v>0</v>
      </c>
      <c r="G21" s="91">
        <f t="shared" si="0"/>
      </c>
      <c r="H21" s="122"/>
      <c r="I21" s="122"/>
      <c r="J21" s="178">
        <f aca="true" t="shared" si="15" ref="J21:J26">IF(I21="",J20,J20+1)</f>
        <v>0</v>
      </c>
      <c r="K21" s="122"/>
      <c r="L21" s="178">
        <f aca="true" t="shared" si="16" ref="L21:L26">IF(K21="",L20,L20+1)</f>
        <v>0</v>
      </c>
      <c r="M21" s="122"/>
      <c r="N21" s="178">
        <f aca="true" t="shared" si="17" ref="N21:N26">IF(M21="",N20,N20+1)</f>
        <v>0</v>
      </c>
      <c r="O21" s="122"/>
      <c r="P21" s="178">
        <f aca="true" t="shared" si="18" ref="P21:P26">IF(O21="",P20,P20+1)</f>
        <v>0</v>
      </c>
      <c r="Q21" s="122"/>
      <c r="R21" s="178">
        <f aca="true" t="shared" si="19" ref="R21:R26">IF(Q21="",R20,R20+1)</f>
        <v>0</v>
      </c>
      <c r="S21" s="262"/>
      <c r="T21" s="491"/>
      <c r="U21" s="491"/>
      <c r="V21" s="491"/>
      <c r="W21" s="491"/>
      <c r="X21" s="491"/>
      <c r="Y21" s="491"/>
    </row>
    <row r="22" spans="1:25" ht="12.75">
      <c r="A22" s="2" t="s">
        <v>8</v>
      </c>
      <c r="B22" s="2">
        <f t="shared" si="1"/>
        <v>17</v>
      </c>
      <c r="C22" s="41"/>
      <c r="D22" s="41"/>
      <c r="E22" s="41"/>
      <c r="F22" s="76">
        <f t="shared" si="14"/>
        <v>0</v>
      </c>
      <c r="G22" s="91">
        <f>IF((D22*60+F22)=0,"",ROUND((C22*60)/(D22*60+F22),1))</f>
      </c>
      <c r="H22" s="122"/>
      <c r="I22" s="122"/>
      <c r="J22" s="178">
        <f t="shared" si="15"/>
        <v>0</v>
      </c>
      <c r="K22" s="122"/>
      <c r="L22" s="178">
        <f t="shared" si="16"/>
        <v>0</v>
      </c>
      <c r="M22" s="122"/>
      <c r="N22" s="178">
        <f t="shared" si="17"/>
        <v>0</v>
      </c>
      <c r="O22" s="122"/>
      <c r="P22" s="178">
        <f t="shared" si="18"/>
        <v>0</v>
      </c>
      <c r="Q22" s="122"/>
      <c r="R22" s="178">
        <f t="shared" si="19"/>
        <v>0</v>
      </c>
      <c r="S22" s="262"/>
      <c r="T22" s="491"/>
      <c r="U22" s="491"/>
      <c r="V22" s="491"/>
      <c r="W22" s="491"/>
      <c r="X22" s="491"/>
      <c r="Y22" s="491"/>
    </row>
    <row r="23" spans="1:25" ht="12.75">
      <c r="A23" s="2" t="s">
        <v>2</v>
      </c>
      <c r="B23" s="2">
        <f t="shared" si="1"/>
        <v>18</v>
      </c>
      <c r="C23" s="41"/>
      <c r="D23" s="41"/>
      <c r="E23" s="41"/>
      <c r="F23" s="76">
        <f t="shared" si="14"/>
        <v>0</v>
      </c>
      <c r="G23" s="91">
        <f t="shared" si="0"/>
      </c>
      <c r="H23" s="122"/>
      <c r="I23" s="122"/>
      <c r="J23" s="178">
        <f t="shared" si="15"/>
        <v>0</v>
      </c>
      <c r="K23" s="122"/>
      <c r="L23" s="178">
        <f t="shared" si="16"/>
        <v>0</v>
      </c>
      <c r="M23" s="122"/>
      <c r="N23" s="178">
        <f t="shared" si="17"/>
        <v>0</v>
      </c>
      <c r="O23" s="122"/>
      <c r="P23" s="178">
        <f t="shared" si="18"/>
        <v>0</v>
      </c>
      <c r="Q23" s="122"/>
      <c r="R23" s="178">
        <f t="shared" si="19"/>
        <v>0</v>
      </c>
      <c r="S23" s="262"/>
      <c r="T23" s="491"/>
      <c r="U23" s="491"/>
      <c r="V23" s="491"/>
      <c r="W23" s="491"/>
      <c r="X23" s="491"/>
      <c r="Y23" s="491"/>
    </row>
    <row r="24" spans="1:25" ht="12.75">
      <c r="A24" s="2" t="s">
        <v>3</v>
      </c>
      <c r="B24" s="2">
        <f t="shared" si="1"/>
        <v>19</v>
      </c>
      <c r="C24" s="41"/>
      <c r="D24" s="41"/>
      <c r="E24" s="41"/>
      <c r="F24" s="76">
        <f t="shared" si="14"/>
        <v>0</v>
      </c>
      <c r="G24" s="91">
        <f t="shared" si="0"/>
      </c>
      <c r="H24" s="122"/>
      <c r="I24" s="122"/>
      <c r="J24" s="178">
        <f t="shared" si="15"/>
        <v>0</v>
      </c>
      <c r="K24" s="122"/>
      <c r="L24" s="178">
        <f t="shared" si="16"/>
        <v>0</v>
      </c>
      <c r="M24" s="122"/>
      <c r="N24" s="178">
        <f t="shared" si="17"/>
        <v>0</v>
      </c>
      <c r="O24" s="122"/>
      <c r="P24" s="178">
        <f t="shared" si="18"/>
        <v>0</v>
      </c>
      <c r="Q24" s="122"/>
      <c r="R24" s="178">
        <f t="shared" si="19"/>
        <v>0</v>
      </c>
      <c r="S24" s="262"/>
      <c r="T24" s="491"/>
      <c r="U24" s="491"/>
      <c r="V24" s="491"/>
      <c r="W24" s="491"/>
      <c r="X24" s="491"/>
      <c r="Y24" s="491"/>
    </row>
    <row r="25" spans="1:25" ht="12.75">
      <c r="A25" s="85" t="s">
        <v>4</v>
      </c>
      <c r="B25" s="85">
        <f>B24+1</f>
        <v>20</v>
      </c>
      <c r="C25" s="41"/>
      <c r="D25" s="41"/>
      <c r="E25" s="41"/>
      <c r="F25" s="76">
        <f t="shared" si="14"/>
        <v>0</v>
      </c>
      <c r="G25" s="91">
        <f t="shared" si="0"/>
      </c>
      <c r="H25" s="122"/>
      <c r="I25" s="122"/>
      <c r="J25" s="178">
        <f t="shared" si="15"/>
        <v>0</v>
      </c>
      <c r="K25" s="122"/>
      <c r="L25" s="178">
        <f t="shared" si="16"/>
        <v>0</v>
      </c>
      <c r="M25" s="122"/>
      <c r="N25" s="178">
        <f t="shared" si="17"/>
        <v>0</v>
      </c>
      <c r="O25" s="122"/>
      <c r="P25" s="178">
        <f t="shared" si="18"/>
        <v>0</v>
      </c>
      <c r="Q25" s="122"/>
      <c r="R25" s="178">
        <f t="shared" si="19"/>
        <v>0</v>
      </c>
      <c r="S25" s="262"/>
      <c r="T25" s="491"/>
      <c r="U25" s="491"/>
      <c r="V25" s="491"/>
      <c r="W25" s="491"/>
      <c r="X25" s="491"/>
      <c r="Y25" s="491"/>
    </row>
    <row r="26" spans="1:25" ht="12.75">
      <c r="A26" s="76" t="s">
        <v>5</v>
      </c>
      <c r="B26" s="76">
        <f>B25+1</f>
        <v>21</v>
      </c>
      <c r="C26" s="41"/>
      <c r="D26" s="41"/>
      <c r="E26" s="41"/>
      <c r="F26" s="76">
        <f t="shared" si="14"/>
        <v>0</v>
      </c>
      <c r="G26" s="91">
        <f t="shared" si="0"/>
      </c>
      <c r="H26" s="122"/>
      <c r="I26" s="122"/>
      <c r="J26" s="178">
        <f t="shared" si="15"/>
        <v>0</v>
      </c>
      <c r="K26" s="122"/>
      <c r="L26" s="178">
        <f t="shared" si="16"/>
        <v>0</v>
      </c>
      <c r="M26" s="122"/>
      <c r="N26" s="178">
        <f t="shared" si="17"/>
        <v>0</v>
      </c>
      <c r="O26" s="122"/>
      <c r="P26" s="178">
        <f t="shared" si="18"/>
        <v>0</v>
      </c>
      <c r="Q26" s="122"/>
      <c r="R26" s="178">
        <f t="shared" si="19"/>
        <v>0</v>
      </c>
      <c r="S26" s="262"/>
      <c r="T26" s="491"/>
      <c r="U26" s="491"/>
      <c r="V26" s="491"/>
      <c r="W26" s="491"/>
      <c r="X26" s="491"/>
      <c r="Y26" s="491"/>
    </row>
    <row r="27" spans="1:25" ht="12.75">
      <c r="A27" s="410" t="s">
        <v>80</v>
      </c>
      <c r="B27" s="411"/>
      <c r="C27" s="13">
        <f>SUM(C20:C26)</f>
        <v>0</v>
      </c>
      <c r="D27" s="13">
        <f>SUM(D20:D26)+ROUNDDOWN(F27/60,0)</f>
        <v>0</v>
      </c>
      <c r="E27" s="13">
        <f>F27-60*ROUNDDOWN(F27/60,0)</f>
        <v>0</v>
      </c>
      <c r="F27" s="145">
        <f>SUM(F20:F26)</f>
        <v>0</v>
      </c>
      <c r="G27" s="53">
        <f>IF((D27*60+E27)=0,0,ROUND((C27*60)/(D27*60+E27),1))</f>
        <v>0</v>
      </c>
      <c r="H27" s="27">
        <f>SUM(H20:H26)</f>
        <v>0</v>
      </c>
      <c r="I27" s="27">
        <f>IF(SUM(I20:I26)=0,0,ROUND(AVERAGE(I20:I26),0))</f>
        <v>0</v>
      </c>
      <c r="J27" s="179">
        <f>IF(J26=0,0,1)</f>
        <v>0</v>
      </c>
      <c r="K27" s="27">
        <f>IF(SUM(K20:K26)=0,0,ROUND(AVERAGE(K20:K26),0))</f>
        <v>0</v>
      </c>
      <c r="L27" s="179">
        <f>IF(L26=0,0,1)</f>
        <v>0</v>
      </c>
      <c r="M27" s="27">
        <f>IF(SUM(M20:M26)=0,0,ROUND(AVERAGE(M20:M26),0))</f>
        <v>0</v>
      </c>
      <c r="N27" s="179">
        <f>IF(N26=0,0,1)</f>
        <v>0</v>
      </c>
      <c r="O27" s="27">
        <f>IF(SUM(O20:O26)=0,0,ROUND(AVERAGE(O20:O26),0))</f>
        <v>0</v>
      </c>
      <c r="P27" s="179">
        <f>IF(P26=0,0,1)</f>
        <v>0</v>
      </c>
      <c r="Q27" s="27">
        <f>IF(SUM(Q20:Q26)=0,0,ROUND(AVERAGE(Q20:Q26),0))</f>
        <v>0</v>
      </c>
      <c r="R27" s="179">
        <f>IF(R26=0,0,1)</f>
        <v>0</v>
      </c>
      <c r="S27" s="261"/>
      <c r="T27" s="497"/>
      <c r="U27" s="497"/>
      <c r="V27" s="497"/>
      <c r="W27" s="497"/>
      <c r="X27" s="497"/>
      <c r="Y27" s="497"/>
    </row>
    <row r="28" spans="1:25" s="5" customFormat="1" ht="12.75">
      <c r="A28" s="21" t="s">
        <v>6</v>
      </c>
      <c r="B28" s="22">
        <f>B26+1</f>
        <v>22</v>
      </c>
      <c r="C28" s="123"/>
      <c r="D28" s="123"/>
      <c r="E28" s="123"/>
      <c r="F28" s="76">
        <f aca="true" t="shared" si="20" ref="F28:F37">E28</f>
        <v>0</v>
      </c>
      <c r="G28" s="91">
        <f aca="true" t="shared" si="21" ref="G28:G37">IF((D28*60+F28)=0,"",ROUND((C28*60)/(D28*60+F28),1))</f>
      </c>
      <c r="H28" s="124"/>
      <c r="I28" s="124"/>
      <c r="J28" s="178">
        <f>IF(I28="",0,1)</f>
        <v>0</v>
      </c>
      <c r="K28" s="124"/>
      <c r="L28" s="178">
        <f>IF(K28="",0,1)</f>
        <v>0</v>
      </c>
      <c r="M28" s="124"/>
      <c r="N28" s="178">
        <f>IF(M28="",0,1)</f>
        <v>0</v>
      </c>
      <c r="O28" s="124"/>
      <c r="P28" s="178">
        <f>IF(O28="",0,1)</f>
        <v>0</v>
      </c>
      <c r="Q28" s="124"/>
      <c r="R28" s="178">
        <f>IF(Q28="",0,1)</f>
        <v>0</v>
      </c>
      <c r="S28" s="264"/>
      <c r="T28" s="491"/>
      <c r="U28" s="491"/>
      <c r="V28" s="491"/>
      <c r="W28" s="491"/>
      <c r="X28" s="491"/>
      <c r="Y28" s="491"/>
    </row>
    <row r="29" spans="1:25" s="5" customFormat="1" ht="12.75">
      <c r="A29" s="21" t="s">
        <v>7</v>
      </c>
      <c r="B29" s="22">
        <f aca="true" t="shared" si="22" ref="B29:B34">B28+1</f>
        <v>23</v>
      </c>
      <c r="C29" s="123"/>
      <c r="D29" s="123"/>
      <c r="E29" s="123"/>
      <c r="F29" s="76">
        <f t="shared" si="20"/>
        <v>0</v>
      </c>
      <c r="G29" s="91">
        <f t="shared" si="21"/>
      </c>
      <c r="H29" s="124"/>
      <c r="I29" s="124"/>
      <c r="J29" s="178">
        <f aca="true" t="shared" si="23" ref="J29:J34">IF(I29="",J28,J28+1)</f>
        <v>0</v>
      </c>
      <c r="K29" s="124"/>
      <c r="L29" s="178">
        <f aca="true" t="shared" si="24" ref="L29:L34">IF(K29="",L28,L28+1)</f>
        <v>0</v>
      </c>
      <c r="M29" s="124"/>
      <c r="N29" s="178">
        <f aca="true" t="shared" si="25" ref="N29:N34">IF(M29="",N28,N28+1)</f>
        <v>0</v>
      </c>
      <c r="O29" s="124"/>
      <c r="P29" s="178">
        <f aca="true" t="shared" si="26" ref="P29:P34">IF(O29="",P28,P28+1)</f>
        <v>0</v>
      </c>
      <c r="Q29" s="124"/>
      <c r="R29" s="178">
        <f aca="true" t="shared" si="27" ref="R29:R34">IF(Q29="",R28,R28+1)</f>
        <v>0</v>
      </c>
      <c r="S29" s="264"/>
      <c r="T29" s="491"/>
      <c r="U29" s="491"/>
      <c r="V29" s="491"/>
      <c r="W29" s="491"/>
      <c r="X29" s="491"/>
      <c r="Y29" s="491"/>
    </row>
    <row r="30" spans="1:25" s="5" customFormat="1" ht="12.75">
      <c r="A30" s="21" t="s">
        <v>8</v>
      </c>
      <c r="B30" s="22">
        <f t="shared" si="22"/>
        <v>24</v>
      </c>
      <c r="C30" s="123"/>
      <c r="D30" s="123"/>
      <c r="E30" s="123"/>
      <c r="F30" s="76">
        <f t="shared" si="20"/>
        <v>0</v>
      </c>
      <c r="G30" s="91">
        <f t="shared" si="21"/>
      </c>
      <c r="H30" s="124"/>
      <c r="I30" s="124"/>
      <c r="J30" s="178">
        <f t="shared" si="23"/>
        <v>0</v>
      </c>
      <c r="K30" s="124"/>
      <c r="L30" s="178">
        <f t="shared" si="24"/>
        <v>0</v>
      </c>
      <c r="M30" s="124"/>
      <c r="N30" s="178">
        <f t="shared" si="25"/>
        <v>0</v>
      </c>
      <c r="O30" s="124"/>
      <c r="P30" s="178">
        <f t="shared" si="26"/>
        <v>0</v>
      </c>
      <c r="Q30" s="124"/>
      <c r="R30" s="178">
        <f t="shared" si="27"/>
        <v>0</v>
      </c>
      <c r="S30" s="264"/>
      <c r="T30" s="491"/>
      <c r="U30" s="491"/>
      <c r="V30" s="491"/>
      <c r="W30" s="491"/>
      <c r="X30" s="491"/>
      <c r="Y30" s="491"/>
    </row>
    <row r="31" spans="1:25" s="5" customFormat="1" ht="12.75">
      <c r="A31" s="21" t="s">
        <v>2</v>
      </c>
      <c r="B31" s="22">
        <f t="shared" si="22"/>
        <v>25</v>
      </c>
      <c r="C31" s="123"/>
      <c r="D31" s="123"/>
      <c r="E31" s="123"/>
      <c r="F31" s="76">
        <f t="shared" si="20"/>
        <v>0</v>
      </c>
      <c r="G31" s="91">
        <f t="shared" si="21"/>
      </c>
      <c r="H31" s="124"/>
      <c r="I31" s="124"/>
      <c r="J31" s="178">
        <f t="shared" si="23"/>
        <v>0</v>
      </c>
      <c r="K31" s="124"/>
      <c r="L31" s="178">
        <f t="shared" si="24"/>
        <v>0</v>
      </c>
      <c r="M31" s="124"/>
      <c r="N31" s="178">
        <f t="shared" si="25"/>
        <v>0</v>
      </c>
      <c r="O31" s="124"/>
      <c r="P31" s="178">
        <f t="shared" si="26"/>
        <v>0</v>
      </c>
      <c r="Q31" s="124"/>
      <c r="R31" s="178">
        <f t="shared" si="27"/>
        <v>0</v>
      </c>
      <c r="S31" s="264"/>
      <c r="T31" s="491"/>
      <c r="U31" s="491"/>
      <c r="V31" s="491"/>
      <c r="W31" s="491"/>
      <c r="X31" s="491"/>
      <c r="Y31" s="491"/>
    </row>
    <row r="32" spans="1:25" s="5" customFormat="1" ht="12.75">
      <c r="A32" s="21" t="s">
        <v>3</v>
      </c>
      <c r="B32" s="22">
        <f t="shared" si="22"/>
        <v>26</v>
      </c>
      <c r="C32" s="123"/>
      <c r="D32" s="123"/>
      <c r="E32" s="123"/>
      <c r="F32" s="76">
        <f t="shared" si="20"/>
        <v>0</v>
      </c>
      <c r="G32" s="91">
        <f t="shared" si="21"/>
      </c>
      <c r="H32" s="124"/>
      <c r="I32" s="124"/>
      <c r="J32" s="178">
        <f t="shared" si="23"/>
        <v>0</v>
      </c>
      <c r="K32" s="124"/>
      <c r="L32" s="178">
        <f t="shared" si="24"/>
        <v>0</v>
      </c>
      <c r="M32" s="124"/>
      <c r="N32" s="178">
        <f t="shared" si="25"/>
        <v>0</v>
      </c>
      <c r="O32" s="124"/>
      <c r="P32" s="178">
        <f t="shared" si="26"/>
        <v>0</v>
      </c>
      <c r="Q32" s="124"/>
      <c r="R32" s="178">
        <f t="shared" si="27"/>
        <v>0</v>
      </c>
      <c r="S32" s="264"/>
      <c r="T32" s="491"/>
      <c r="U32" s="491"/>
      <c r="V32" s="491"/>
      <c r="W32" s="491"/>
      <c r="X32" s="491"/>
      <c r="Y32" s="491"/>
    </row>
    <row r="33" spans="1:25" s="5" customFormat="1" ht="12.75">
      <c r="A33" s="21" t="s">
        <v>4</v>
      </c>
      <c r="B33" s="22">
        <f t="shared" si="22"/>
        <v>27</v>
      </c>
      <c r="C33" s="123"/>
      <c r="D33" s="123"/>
      <c r="E33" s="123"/>
      <c r="F33" s="76">
        <f t="shared" si="20"/>
        <v>0</v>
      </c>
      <c r="G33" s="91">
        <f t="shared" si="21"/>
      </c>
      <c r="H33" s="124"/>
      <c r="I33" s="124"/>
      <c r="J33" s="178">
        <f t="shared" si="23"/>
        <v>0</v>
      </c>
      <c r="K33" s="124"/>
      <c r="L33" s="178">
        <f t="shared" si="24"/>
        <v>0</v>
      </c>
      <c r="M33" s="124"/>
      <c r="N33" s="178">
        <f t="shared" si="25"/>
        <v>0</v>
      </c>
      <c r="O33" s="124"/>
      <c r="P33" s="178">
        <f t="shared" si="26"/>
        <v>0</v>
      </c>
      <c r="Q33" s="124"/>
      <c r="R33" s="178">
        <f t="shared" si="27"/>
        <v>0</v>
      </c>
      <c r="S33" s="264"/>
      <c r="T33" s="491"/>
      <c r="U33" s="491"/>
      <c r="V33" s="491"/>
      <c r="W33" s="491"/>
      <c r="X33" s="491"/>
      <c r="Y33" s="491"/>
    </row>
    <row r="34" spans="1:25" s="5" customFormat="1" ht="12.75">
      <c r="A34" s="21" t="s">
        <v>5</v>
      </c>
      <c r="B34" s="22">
        <f t="shared" si="22"/>
        <v>28</v>
      </c>
      <c r="C34" s="123"/>
      <c r="D34" s="123"/>
      <c r="E34" s="123"/>
      <c r="F34" s="76">
        <f t="shared" si="20"/>
        <v>0</v>
      </c>
      <c r="G34" s="91">
        <f t="shared" si="21"/>
      </c>
      <c r="H34" s="124"/>
      <c r="I34" s="124"/>
      <c r="J34" s="178">
        <f t="shared" si="23"/>
        <v>0</v>
      </c>
      <c r="K34" s="124"/>
      <c r="L34" s="178">
        <f t="shared" si="24"/>
        <v>0</v>
      </c>
      <c r="M34" s="124"/>
      <c r="N34" s="178">
        <f t="shared" si="25"/>
        <v>0</v>
      </c>
      <c r="O34" s="124"/>
      <c r="P34" s="178">
        <f t="shared" si="26"/>
        <v>0</v>
      </c>
      <c r="Q34" s="124"/>
      <c r="R34" s="178">
        <f t="shared" si="27"/>
        <v>0</v>
      </c>
      <c r="S34" s="264"/>
      <c r="T34" s="491"/>
      <c r="U34" s="491"/>
      <c r="V34" s="491"/>
      <c r="W34" s="491"/>
      <c r="X34" s="491"/>
      <c r="Y34" s="491"/>
    </row>
    <row r="35" spans="1:25" s="5" customFormat="1" ht="12.75">
      <c r="A35" s="410" t="s">
        <v>81</v>
      </c>
      <c r="B35" s="411"/>
      <c r="C35" s="13">
        <f>SUM(C28:C34)</f>
        <v>0</v>
      </c>
      <c r="D35" s="13">
        <f>SUM(D28:D34)+ROUNDDOWN(F35/60,0)</f>
        <v>0</v>
      </c>
      <c r="E35" s="13">
        <f>F35-60*ROUNDDOWN(F35/60,0)</f>
        <v>0</v>
      </c>
      <c r="F35" s="145">
        <f>SUM(F28:F34)</f>
        <v>0</v>
      </c>
      <c r="G35" s="53">
        <f>IF((D35*60+E35)=0,0,ROUND((C35*60)/(D35*60+E35),1))</f>
        <v>0</v>
      </c>
      <c r="H35" s="27">
        <f>SUM(H28:H34)</f>
        <v>0</v>
      </c>
      <c r="I35" s="27">
        <f>IF(SUM(I28:I34)=0,0,ROUND(AVERAGE(I28:I34),0))</f>
        <v>0</v>
      </c>
      <c r="J35" s="179">
        <f>IF(J34=0,0,1)</f>
        <v>0</v>
      </c>
      <c r="K35" s="27">
        <f>IF(SUM(K28:K34)=0,0,ROUND(AVERAGE(K28:K34),0))</f>
        <v>0</v>
      </c>
      <c r="L35" s="179">
        <f>IF(L34=0,0,1)</f>
        <v>0</v>
      </c>
      <c r="M35" s="27">
        <f>IF(SUM(M28:M34)=0,0,ROUND(AVERAGE(M28:M34),0))</f>
        <v>0</v>
      </c>
      <c r="N35" s="179">
        <f>IF(N34=0,0,1)</f>
        <v>0</v>
      </c>
      <c r="O35" s="27">
        <f>IF(SUM(O28:O34)=0,0,ROUND(AVERAGE(O28:O34),0))</f>
        <v>0</v>
      </c>
      <c r="P35" s="179">
        <f>IF(P34=0,0,1)</f>
        <v>0</v>
      </c>
      <c r="Q35" s="27">
        <f>IF(SUM(Q28:Q34)=0,0,ROUND(AVERAGE(Q28:Q34),0))</f>
        <v>0</v>
      </c>
      <c r="R35" s="179">
        <f>IF(R34=0,0,1)</f>
        <v>0</v>
      </c>
      <c r="S35" s="261"/>
      <c r="T35" s="497"/>
      <c r="U35" s="497"/>
      <c r="V35" s="497"/>
      <c r="W35" s="497"/>
      <c r="X35" s="497"/>
      <c r="Y35" s="497"/>
    </row>
    <row r="36" spans="1:25" s="5" customFormat="1" ht="12.75">
      <c r="A36" s="21" t="s">
        <v>6</v>
      </c>
      <c r="B36" s="22">
        <f>B34+1</f>
        <v>29</v>
      </c>
      <c r="C36" s="125"/>
      <c r="D36" s="125"/>
      <c r="E36" s="125"/>
      <c r="F36" s="76">
        <f t="shared" si="20"/>
        <v>0</v>
      </c>
      <c r="G36" s="91">
        <f t="shared" si="21"/>
      </c>
      <c r="H36" s="126"/>
      <c r="I36" s="126"/>
      <c r="J36" s="178">
        <f>IF(I36="",0,1)</f>
        <v>0</v>
      </c>
      <c r="K36" s="126"/>
      <c r="L36" s="178">
        <f>IF(K36="",0,1)</f>
        <v>0</v>
      </c>
      <c r="M36" s="126"/>
      <c r="N36" s="178">
        <f>IF(M36="",0,1)</f>
        <v>0</v>
      </c>
      <c r="O36" s="126"/>
      <c r="P36" s="178">
        <f>IF(O36="",0,1)</f>
        <v>0</v>
      </c>
      <c r="Q36" s="126"/>
      <c r="R36" s="178">
        <f>IF(Q36="",0,1)</f>
        <v>0</v>
      </c>
      <c r="S36" s="199"/>
      <c r="T36" s="455"/>
      <c r="U36" s="456"/>
      <c r="V36" s="456"/>
      <c r="W36" s="456"/>
      <c r="X36" s="456"/>
      <c r="Y36" s="457"/>
    </row>
    <row r="37" spans="1:25" s="5" customFormat="1" ht="12.75">
      <c r="A37" s="21" t="s">
        <v>7</v>
      </c>
      <c r="B37" s="22">
        <f>B36+1</f>
        <v>30</v>
      </c>
      <c r="C37" s="125"/>
      <c r="D37" s="125"/>
      <c r="E37" s="125"/>
      <c r="F37" s="76">
        <f t="shared" si="20"/>
        <v>0</v>
      </c>
      <c r="G37" s="91">
        <f t="shared" si="21"/>
      </c>
      <c r="H37" s="126"/>
      <c r="I37" s="126"/>
      <c r="J37" s="178">
        <f>IF(I37="",J36,J36+1)</f>
        <v>0</v>
      </c>
      <c r="K37" s="126"/>
      <c r="L37" s="178">
        <f aca="true" t="shared" si="28" ref="L37:R37">IF(K37="",L36,L36+1)</f>
        <v>0</v>
      </c>
      <c r="M37" s="126"/>
      <c r="N37" s="178">
        <f t="shared" si="28"/>
        <v>0</v>
      </c>
      <c r="O37" s="126"/>
      <c r="P37" s="178">
        <f t="shared" si="28"/>
        <v>0</v>
      </c>
      <c r="Q37" s="126"/>
      <c r="R37" s="178">
        <f t="shared" si="28"/>
        <v>0</v>
      </c>
      <c r="S37" s="199"/>
      <c r="T37" s="455"/>
      <c r="U37" s="456"/>
      <c r="V37" s="456"/>
      <c r="W37" s="456"/>
      <c r="X37" s="456"/>
      <c r="Y37" s="457"/>
    </row>
    <row r="38" spans="1:26" s="5" customFormat="1" ht="12.75">
      <c r="A38" s="462" t="s">
        <v>24</v>
      </c>
      <c r="B38" s="463"/>
      <c r="C38" s="13">
        <f>SUM(C36:C37)</f>
        <v>0</v>
      </c>
      <c r="D38" s="13">
        <f>SUM(D36:D37)+ROUNDDOWN(F38/60,0)</f>
        <v>0</v>
      </c>
      <c r="E38" s="13">
        <f>F38-60*ROUNDDOWN(F38/60,0)</f>
        <v>0</v>
      </c>
      <c r="F38" s="145">
        <f>SUM(F36:F37)</f>
        <v>0</v>
      </c>
      <c r="G38" s="53">
        <f>IF((D38*60+E38)=0,0,ROUND((C38*60)/(D38*60+E38),1))</f>
        <v>0</v>
      </c>
      <c r="H38" s="27">
        <f>SUM(H36:H37)</f>
        <v>0</v>
      </c>
      <c r="I38" s="27">
        <f>IF(SUM(I36:I37)=0,0,ROUND(AVERAGE(I36:I37),0))</f>
        <v>0</v>
      </c>
      <c r="J38" s="179">
        <f>IF(J36=0,0,1)</f>
        <v>0</v>
      </c>
      <c r="K38" s="27">
        <f>IF(SUM(K36:K37)=0,0,ROUND(AVERAGE(K36:K37),0))</f>
        <v>0</v>
      </c>
      <c r="L38" s="179">
        <f>IF(L36=0,0,1)</f>
        <v>0</v>
      </c>
      <c r="M38" s="27">
        <f>IF(SUM(M36:M37)=0,0,ROUND(AVERAGE(M36:M37),0))</f>
        <v>0</v>
      </c>
      <c r="N38" s="179">
        <f>IF(N36=0,0,1)</f>
        <v>0</v>
      </c>
      <c r="O38" s="27">
        <f>IF(SUM(O36:O37)=0,0,ROUND(AVERAGE(O36:O37),0))</f>
        <v>0</v>
      </c>
      <c r="P38" s="179">
        <f>IF(P36=0,0,1)</f>
        <v>0</v>
      </c>
      <c r="Q38" s="27">
        <f>IF(SUM(Q36:Q37)=0,0,ROUND(AVERAGE(Q36:Q37),0))</f>
        <v>0</v>
      </c>
      <c r="R38" s="179">
        <f>IF(R36=0,0,1)</f>
        <v>0</v>
      </c>
      <c r="S38" s="268"/>
      <c r="T38" s="420"/>
      <c r="U38" s="421"/>
      <c r="V38" s="421"/>
      <c r="W38" s="421"/>
      <c r="X38" s="421"/>
      <c r="Y38" s="421"/>
      <c r="Z38" s="422"/>
    </row>
    <row r="39" spans="1:25" ht="12.75">
      <c r="A39" s="406" t="s">
        <v>33</v>
      </c>
      <c r="B39" s="407"/>
      <c r="C39" s="14">
        <f>C11+C19+C27+C35+C38</f>
        <v>0</v>
      </c>
      <c r="D39" s="11">
        <f>D11+D19+D27+D35+D38+ROUNDDOWN(F39/60,0)</f>
        <v>0</v>
      </c>
      <c r="E39" s="11">
        <f>F39-60*ROUNDDOWN(F39/60,0)</f>
        <v>0</v>
      </c>
      <c r="F39" s="147">
        <f>E35+E11+E19+E27+E38</f>
        <v>0</v>
      </c>
      <c r="G39" s="61">
        <f>IF((D39*60+E39)=0,0,ROUND((C39*60)/(D39*60+E39),1))</f>
        <v>0</v>
      </c>
      <c r="H39" s="28">
        <f>H35+H11+H19+H27+H38</f>
        <v>0</v>
      </c>
      <c r="I39" s="28">
        <f>IF(I40=0,"",(I35+I11+I19+I27+I38)/I40)</f>
      </c>
      <c r="J39" s="195"/>
      <c r="K39" s="28">
        <f>IF(K40=0,"",(K35+K11+K19+K27+K38)/K40)</f>
      </c>
      <c r="L39" s="195"/>
      <c r="M39" s="28">
        <f>IF(M40=0,"",(M35+M11+M19+M27+M38)/M40)</f>
      </c>
      <c r="N39" s="195"/>
      <c r="O39" s="28">
        <f>IF(O40=0,"",(O35+O11+O19+O27+O38)/O40)</f>
      </c>
      <c r="P39" s="195"/>
      <c r="Q39" s="28">
        <f>IF(Q40=0,"",(Q35+Q11+Q19+Q27+Q38)/Q40)</f>
      </c>
      <c r="R39" s="195"/>
      <c r="S39" s="29"/>
      <c r="T39" s="30"/>
      <c r="U39" s="2" t="s">
        <v>0</v>
      </c>
      <c r="V39" s="2" t="s">
        <v>30</v>
      </c>
      <c r="W39" s="2" t="s">
        <v>16</v>
      </c>
      <c r="X39" s="2" t="s">
        <v>23</v>
      </c>
      <c r="Y39" s="2" t="s">
        <v>26</v>
      </c>
    </row>
    <row r="40" spans="1:26" ht="12" customHeight="1">
      <c r="A40" s="408"/>
      <c r="B40" s="408"/>
      <c r="C40" s="2" t="s">
        <v>0</v>
      </c>
      <c r="D40" s="2" t="s">
        <v>15</v>
      </c>
      <c r="E40" s="2" t="s">
        <v>16</v>
      </c>
      <c r="F40" s="76"/>
      <c r="G40" s="22" t="s">
        <v>12</v>
      </c>
      <c r="H40" s="37" t="s">
        <v>17</v>
      </c>
      <c r="I40" s="174">
        <f>J11+J19+J27+J35+J38</f>
        <v>0</v>
      </c>
      <c r="J40" s="175"/>
      <c r="K40" s="174">
        <f>L11+L19+L27+L35+L38</f>
        <v>0</v>
      </c>
      <c r="L40" s="175"/>
      <c r="M40" s="174">
        <f>N11+N19+N27+N35+N38</f>
        <v>0</v>
      </c>
      <c r="N40" s="175"/>
      <c r="O40" s="174">
        <f>P11+P19+P27+P35+P38</f>
        <v>0</v>
      </c>
      <c r="P40" s="175"/>
      <c r="Q40" s="174">
        <f>R11+R19+R27+R35+R38</f>
        <v>0</v>
      </c>
      <c r="R40" s="138"/>
      <c r="S40" s="228"/>
      <c r="T40" s="234" t="s">
        <v>164</v>
      </c>
      <c r="U40" s="23">
        <f>C39+Mai!U42</f>
        <v>0</v>
      </c>
      <c r="V40" s="23">
        <f>D39+Mai!V42+ROUNDDOWN(Z40/60,0)</f>
        <v>0</v>
      </c>
      <c r="W40" s="12">
        <f>Z40-60*ROUNDDOWN(Z40/60,0)</f>
        <v>0</v>
      </c>
      <c r="X40" s="12">
        <f>IF((V40*60+W40)=0,0,ROUND((U40*60)/(V40*60+W40),1))</f>
        <v>0</v>
      </c>
      <c r="Y40" s="23">
        <f>H39+Mai!Y42</f>
        <v>0</v>
      </c>
      <c r="Z40" s="10">
        <f>E39+Mai!W42</f>
        <v>0</v>
      </c>
    </row>
    <row r="41" spans="1:26" ht="11.25" customHeight="1">
      <c r="A41" s="477" t="s">
        <v>236</v>
      </c>
      <c r="B41" s="477"/>
      <c r="C41" s="49">
        <f>'Décembre 14'!$C$40</f>
        <v>0</v>
      </c>
      <c r="D41" s="50">
        <f>'Décembre 14'!$D$40</f>
        <v>0</v>
      </c>
      <c r="E41" s="50">
        <f>'Décembre 14'!$E$40</f>
        <v>0</v>
      </c>
      <c r="F41" s="158"/>
      <c r="G41" s="51">
        <f aca="true" t="shared" si="29" ref="G41:G46">IF((D41*60+E41)=0,0,ROUND((C41*60)/(D41*60+E41),1))</f>
        <v>0</v>
      </c>
      <c r="H41" s="218">
        <f>'Décembre 14'!$H$40</f>
        <v>0</v>
      </c>
      <c r="I41" s="174"/>
      <c r="J41" s="175"/>
      <c r="K41" s="174"/>
      <c r="L41" s="175"/>
      <c r="M41" s="174"/>
      <c r="N41" s="175"/>
      <c r="O41" s="174"/>
      <c r="P41" s="175"/>
      <c r="Q41" s="174"/>
      <c r="R41" s="138"/>
      <c r="S41" s="233"/>
      <c r="T41" s="327" t="s">
        <v>238</v>
      </c>
      <c r="U41" s="239">
        <f>$C$39+Mai!U43</f>
        <v>0</v>
      </c>
      <c r="V41" s="237">
        <f>$D$39+Mai!V43+ROUNDDOWN(Z41/60,0)</f>
        <v>0</v>
      </c>
      <c r="W41" s="237">
        <f>Z41-60*ROUNDDOWN(Z41/60,0)</f>
        <v>0</v>
      </c>
      <c r="X41" s="237">
        <f>IF((V41*60+W41)=0,0,ROUND((U41*60)/(V41*60+W41),1))</f>
        <v>0</v>
      </c>
      <c r="Y41" s="239">
        <f>H39+Mai!Y43</f>
        <v>0</v>
      </c>
      <c r="Z41" s="246">
        <f>E39+Mai!W43</f>
        <v>0</v>
      </c>
    </row>
    <row r="42" spans="1:20" ht="11.25" customHeight="1">
      <c r="A42" s="477" t="s">
        <v>25</v>
      </c>
      <c r="B42" s="477"/>
      <c r="C42" s="49">
        <f>Janvier!C42</f>
        <v>0</v>
      </c>
      <c r="D42" s="49">
        <f>Janvier!D42</f>
        <v>0</v>
      </c>
      <c r="E42" s="49">
        <f>Janvier!E42</f>
        <v>0</v>
      </c>
      <c r="F42" s="148"/>
      <c r="G42" s="48">
        <f t="shared" si="29"/>
        <v>0</v>
      </c>
      <c r="H42" s="54">
        <f>Janvier!H42</f>
        <v>0</v>
      </c>
      <c r="S42" s="66"/>
      <c r="T42" s="66"/>
    </row>
    <row r="43" spans="1:20" ht="11.25" customHeight="1">
      <c r="A43" s="477" t="s">
        <v>27</v>
      </c>
      <c r="B43" s="523"/>
      <c r="C43" s="49">
        <f>Février!C38</f>
        <v>0</v>
      </c>
      <c r="D43" s="49">
        <f>Février!D38</f>
        <v>0</v>
      </c>
      <c r="E43" s="49">
        <f>Février!E38</f>
        <v>0</v>
      </c>
      <c r="F43" s="148"/>
      <c r="G43" s="48">
        <f t="shared" si="29"/>
        <v>0</v>
      </c>
      <c r="H43" s="54">
        <f>Février!H38</f>
        <v>0</v>
      </c>
      <c r="S43" s="66"/>
      <c r="T43" s="66"/>
    </row>
    <row r="44" spans="1:22" ht="11.25" customHeight="1">
      <c r="A44" s="477" t="s">
        <v>28</v>
      </c>
      <c r="B44" s="477"/>
      <c r="C44" s="55">
        <f>Mars!C42</f>
        <v>0</v>
      </c>
      <c r="D44" s="55">
        <f>Mars!D42</f>
        <v>0</v>
      </c>
      <c r="E44" s="55">
        <f>Mars!E42</f>
        <v>0</v>
      </c>
      <c r="F44" s="148"/>
      <c r="G44" s="48">
        <f t="shared" si="29"/>
        <v>0</v>
      </c>
      <c r="H44" s="54">
        <f>Mars!H42</f>
        <v>0</v>
      </c>
      <c r="S44" s="74"/>
      <c r="T44" s="71"/>
      <c r="U44" s="71"/>
      <c r="V44" s="71"/>
    </row>
    <row r="45" spans="1:25" ht="11.25" customHeight="1">
      <c r="A45" s="477" t="s">
        <v>31</v>
      </c>
      <c r="B45" s="477"/>
      <c r="C45" s="55">
        <f>Avril!C40</f>
        <v>0</v>
      </c>
      <c r="D45" s="55">
        <f>Avril!D40</f>
        <v>0</v>
      </c>
      <c r="E45" s="48">
        <f>Avril!E40</f>
        <v>0</v>
      </c>
      <c r="F45" s="148"/>
      <c r="G45" s="48">
        <f t="shared" si="29"/>
        <v>0</v>
      </c>
      <c r="H45" s="54">
        <f>Avril!H40</f>
        <v>0</v>
      </c>
      <c r="S45" s="74"/>
      <c r="T45" s="71"/>
      <c r="U45" s="71"/>
      <c r="V45" s="71"/>
      <c r="W45" s="71"/>
      <c r="X45" s="71"/>
      <c r="Y45" s="71"/>
    </row>
    <row r="46" spans="1:25" ht="11.25" customHeight="1">
      <c r="A46" s="477" t="s">
        <v>32</v>
      </c>
      <c r="B46" s="477"/>
      <c r="C46" s="55">
        <f>Mai!C41</f>
        <v>0</v>
      </c>
      <c r="D46" s="48">
        <f>Mai!D41</f>
        <v>0</v>
      </c>
      <c r="E46" s="48">
        <f>Mai!E41</f>
        <v>0</v>
      </c>
      <c r="F46" s="148"/>
      <c r="G46" s="48">
        <f t="shared" si="29"/>
        <v>0</v>
      </c>
      <c r="H46" s="54">
        <f>Mai!H41</f>
        <v>0</v>
      </c>
      <c r="S46" s="74"/>
      <c r="T46" s="71"/>
      <c r="V46" s="71"/>
      <c r="W46" s="71"/>
      <c r="X46" s="71"/>
      <c r="Y46" s="71"/>
    </row>
    <row r="47" spans="3:8" ht="12.75" hidden="1">
      <c r="C47" s="235">
        <f>SUM(C41:C46)+C39</f>
        <v>0</v>
      </c>
      <c r="D47" s="235">
        <f>SUM(D41:D46)+D39</f>
        <v>0</v>
      </c>
      <c r="E47" s="235">
        <f>SUM(E41:E46)+E39</f>
        <v>0</v>
      </c>
      <c r="H47" s="235">
        <f>SUM(H41:H46)+H39</f>
        <v>0</v>
      </c>
    </row>
    <row r="48" spans="3:8" ht="12.75" hidden="1">
      <c r="C48" s="235">
        <f>SUM(C42:C46)+C39</f>
        <v>0</v>
      </c>
      <c r="D48" s="235">
        <f>SUM(D42:D46)+D39</f>
        <v>0</v>
      </c>
      <c r="E48" s="235">
        <f>SUM(E42:E46)+E39</f>
        <v>0</v>
      </c>
      <c r="H48" s="235">
        <f>SUM(H42:H46)+H39</f>
        <v>0</v>
      </c>
    </row>
  </sheetData>
  <sheetProtection sheet="1" selectLockedCells="1"/>
  <mergeCells count="60">
    <mergeCell ref="T20:Y20"/>
    <mergeCell ref="T34:Y34"/>
    <mergeCell ref="T35:Y35"/>
    <mergeCell ref="T27:Y27"/>
    <mergeCell ref="T28:Y28"/>
    <mergeCell ref="T22:Y22"/>
    <mergeCell ref="T23:Y23"/>
    <mergeCell ref="T24:Y24"/>
    <mergeCell ref="T25:Y25"/>
    <mergeCell ref="T26:Y26"/>
    <mergeCell ref="T5:Y5"/>
    <mergeCell ref="E2:E3"/>
    <mergeCell ref="G2:G3"/>
    <mergeCell ref="I2:I3"/>
    <mergeCell ref="S2:S3"/>
    <mergeCell ref="T36:Y36"/>
    <mergeCell ref="T30:Y30"/>
    <mergeCell ref="T31:Y31"/>
    <mergeCell ref="T32:Y32"/>
    <mergeCell ref="T33:Y33"/>
    <mergeCell ref="A1:X1"/>
    <mergeCell ref="A2:A3"/>
    <mergeCell ref="B2:B3"/>
    <mergeCell ref="C2:C3"/>
    <mergeCell ref="D2:D3"/>
    <mergeCell ref="T21:Y21"/>
    <mergeCell ref="M2:M3"/>
    <mergeCell ref="A11:B11"/>
    <mergeCell ref="T7:Y7"/>
    <mergeCell ref="T4:Y4"/>
    <mergeCell ref="A43:B43"/>
    <mergeCell ref="A38:B38"/>
    <mergeCell ref="T38:Z38"/>
    <mergeCell ref="T37:Y37"/>
    <mergeCell ref="T6:Y6"/>
    <mergeCell ref="T9:Y9"/>
    <mergeCell ref="T12:Y12"/>
    <mergeCell ref="T13:Y13"/>
    <mergeCell ref="T18:Y18"/>
    <mergeCell ref="T19:Y19"/>
    <mergeCell ref="T10:Y10"/>
    <mergeCell ref="K2:K3"/>
    <mergeCell ref="A46:B46"/>
    <mergeCell ref="A45:B45"/>
    <mergeCell ref="T2:Y3"/>
    <mergeCell ref="A39:B39"/>
    <mergeCell ref="A40:B40"/>
    <mergeCell ref="A42:B42"/>
    <mergeCell ref="A44:B44"/>
    <mergeCell ref="A35:B35"/>
    <mergeCell ref="T11:Y11"/>
    <mergeCell ref="A41:B41"/>
    <mergeCell ref="T29:Y29"/>
    <mergeCell ref="A19:B19"/>
    <mergeCell ref="A27:B27"/>
    <mergeCell ref="T8:Y8"/>
    <mergeCell ref="T14:Y14"/>
    <mergeCell ref="T15:Y15"/>
    <mergeCell ref="T16:Y16"/>
    <mergeCell ref="T17:Y17"/>
  </mergeCells>
  <printOptions/>
  <pageMargins left="0" right="0" top="0" bottom="0"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A51"/>
  <sheetViews>
    <sheetView zoomScale="130" zoomScaleNormal="130" zoomScalePageLayoutView="0" workbookViewId="0" topLeftCell="A1">
      <pane ySplit="3" topLeftCell="A4" activePane="bottomLeft" state="frozen"/>
      <selection pane="topLeft" activeCell="A1" sqref="A1"/>
      <selection pane="bottomLeft" activeCell="Q4" sqref="Q4:Q8"/>
    </sheetView>
  </sheetViews>
  <sheetFormatPr defaultColWidth="11.421875" defaultRowHeight="12.75"/>
  <cols>
    <col min="1" max="1" width="9.7109375" style="0" customWidth="1"/>
    <col min="2" max="2" width="4.8515625" style="0" customWidth="1"/>
    <col min="3" max="3" width="6.00390625" style="0" customWidth="1"/>
    <col min="4" max="4" width="4.28125" style="0" customWidth="1"/>
    <col min="5" max="5" width="3.8515625" style="0" customWidth="1"/>
    <col min="6" max="6" width="4.57421875" style="79" hidden="1" customWidth="1"/>
    <col min="7" max="7" width="5.57421875" style="0" customWidth="1"/>
    <col min="8" max="8" width="6.00390625" style="0" customWidth="1"/>
    <col min="9" max="9" width="4.140625" style="0" customWidth="1"/>
    <col min="10" max="10" width="3.421875" style="79" hidden="1" customWidth="1"/>
    <col min="11" max="11" width="3.421875" style="0" customWidth="1"/>
    <col min="12" max="12" width="3.421875" style="79" hidden="1" customWidth="1"/>
    <col min="13" max="13" width="5.7109375" style="0" customWidth="1"/>
    <col min="14" max="14" width="3.421875" style="79" hidden="1" customWidth="1"/>
    <col min="15" max="15" width="3.8515625" style="0" customWidth="1"/>
    <col min="16" max="16" width="3.8515625" style="79" hidden="1" customWidth="1"/>
    <col min="17" max="17" width="3.8515625" style="0" customWidth="1"/>
    <col min="18" max="18" width="3.8515625" style="79" hidden="1" customWidth="1"/>
    <col min="20" max="20" width="20.28125" style="0" customWidth="1"/>
    <col min="23" max="23" width="9.8515625" style="0" customWidth="1"/>
    <col min="24" max="25" width="10.140625" style="0" customWidth="1"/>
    <col min="26" max="26" width="11.421875" style="0" hidden="1" customWidth="1"/>
  </cols>
  <sheetData>
    <row r="1" spans="1:25" ht="18">
      <c r="A1" s="466" t="s">
        <v>227</v>
      </c>
      <c r="B1" s="466"/>
      <c r="C1" s="466"/>
      <c r="D1" s="466"/>
      <c r="E1" s="466"/>
      <c r="F1" s="466"/>
      <c r="G1" s="466"/>
      <c r="H1" s="466"/>
      <c r="I1" s="466"/>
      <c r="J1" s="466"/>
      <c r="K1" s="466"/>
      <c r="L1" s="466"/>
      <c r="M1" s="466"/>
      <c r="N1" s="466"/>
      <c r="O1" s="466"/>
      <c r="P1" s="466"/>
      <c r="Q1" s="466"/>
      <c r="R1" s="466"/>
      <c r="S1" s="466"/>
      <c r="T1" s="466"/>
      <c r="U1" s="466"/>
      <c r="V1" s="466"/>
      <c r="W1" s="466"/>
      <c r="X1" s="466"/>
      <c r="Y1" s="220"/>
    </row>
    <row r="2" spans="1:25" ht="26.25" customHeight="1">
      <c r="A2" s="467" t="s">
        <v>1</v>
      </c>
      <c r="B2" s="467" t="s">
        <v>9</v>
      </c>
      <c r="C2" s="467" t="s">
        <v>0</v>
      </c>
      <c r="D2" s="467" t="s">
        <v>15</v>
      </c>
      <c r="E2" s="467" t="s">
        <v>16</v>
      </c>
      <c r="F2" s="76" t="s">
        <v>16</v>
      </c>
      <c r="G2" s="469" t="s">
        <v>12</v>
      </c>
      <c r="H2" s="25" t="s">
        <v>17</v>
      </c>
      <c r="I2" s="458" t="s">
        <v>40</v>
      </c>
      <c r="J2" s="150"/>
      <c r="K2" s="458" t="s">
        <v>11</v>
      </c>
      <c r="L2" s="150"/>
      <c r="M2" s="458" t="s">
        <v>22</v>
      </c>
      <c r="N2" s="150"/>
      <c r="O2" s="25" t="s">
        <v>19</v>
      </c>
      <c r="P2" s="150"/>
      <c r="Q2" s="25" t="s">
        <v>19</v>
      </c>
      <c r="R2" s="150"/>
      <c r="S2" s="460" t="s">
        <v>13</v>
      </c>
      <c r="T2" s="521" t="s">
        <v>14</v>
      </c>
      <c r="U2" s="521"/>
      <c r="V2" s="521"/>
      <c r="W2" s="521"/>
      <c r="X2" s="521"/>
      <c r="Y2" s="521"/>
    </row>
    <row r="3" spans="1:25" ht="12.75" customHeight="1">
      <c r="A3" s="468"/>
      <c r="B3" s="468"/>
      <c r="C3" s="468"/>
      <c r="D3" s="468"/>
      <c r="E3" s="468"/>
      <c r="F3" s="76"/>
      <c r="G3" s="470"/>
      <c r="H3" s="26" t="s">
        <v>18</v>
      </c>
      <c r="I3" s="459"/>
      <c r="J3" s="151"/>
      <c r="K3" s="459"/>
      <c r="L3" s="151"/>
      <c r="M3" s="459"/>
      <c r="N3" s="151"/>
      <c r="O3" s="26" t="s">
        <v>20</v>
      </c>
      <c r="P3" s="151"/>
      <c r="Q3" s="26" t="s">
        <v>21</v>
      </c>
      <c r="R3" s="151"/>
      <c r="S3" s="461"/>
      <c r="T3" s="521"/>
      <c r="U3" s="521"/>
      <c r="V3" s="521"/>
      <c r="W3" s="521"/>
      <c r="X3" s="521"/>
      <c r="Y3" s="521"/>
    </row>
    <row r="4" spans="1:25" ht="11.25" customHeight="1">
      <c r="A4" s="85" t="s">
        <v>8</v>
      </c>
      <c r="B4" s="85">
        <v>1</v>
      </c>
      <c r="C4" s="41"/>
      <c r="D4" s="41"/>
      <c r="E4" s="41"/>
      <c r="F4" s="76">
        <f>E4</f>
        <v>0</v>
      </c>
      <c r="G4" s="91">
        <f aca="true" t="shared" si="0" ref="G4:G25">IF((D4*60+F4)=0,"",ROUND((C4*60)/(D4*60+F4),1))</f>
      </c>
      <c r="H4" s="122"/>
      <c r="I4" s="122"/>
      <c r="J4" s="178">
        <f>IF(I4="",0,1)</f>
        <v>0</v>
      </c>
      <c r="K4" s="122"/>
      <c r="L4" s="178">
        <f>IF(K4="",0,1)</f>
        <v>0</v>
      </c>
      <c r="M4" s="122"/>
      <c r="N4" s="178">
        <f>IF(M4="",0,1)</f>
        <v>0</v>
      </c>
      <c r="O4" s="122"/>
      <c r="P4" s="178">
        <f>IF(O4="",0,1)</f>
        <v>0</v>
      </c>
      <c r="Q4" s="122"/>
      <c r="R4" s="178">
        <f>IF(Q4="",0,1)</f>
        <v>0</v>
      </c>
      <c r="S4" s="267"/>
      <c r="T4" s="491"/>
      <c r="U4" s="491"/>
      <c r="V4" s="491"/>
      <c r="W4" s="491"/>
      <c r="X4" s="491"/>
      <c r="Y4" s="491"/>
    </row>
    <row r="5" spans="1:25" ht="11.25" customHeight="1">
      <c r="A5" s="2" t="s">
        <v>2</v>
      </c>
      <c r="B5" s="2">
        <f>B4+1</f>
        <v>2</v>
      </c>
      <c r="C5" s="41"/>
      <c r="D5" s="41"/>
      <c r="E5" s="41"/>
      <c r="F5" s="76">
        <f>E5</f>
        <v>0</v>
      </c>
      <c r="G5" s="91">
        <f t="shared" si="0"/>
      </c>
      <c r="H5" s="122"/>
      <c r="I5" s="122"/>
      <c r="J5" s="178">
        <f>IF(I5="",J4,J4+1)</f>
        <v>0</v>
      </c>
      <c r="K5" s="122"/>
      <c r="L5" s="178">
        <f>IF(K5="",L4,L4+1)</f>
        <v>0</v>
      </c>
      <c r="M5" s="122"/>
      <c r="N5" s="178">
        <f>IF(M5="",N4,N4+1)</f>
        <v>0</v>
      </c>
      <c r="O5" s="122"/>
      <c r="P5" s="178">
        <f>IF(O5="",P4,P4+1)</f>
        <v>0</v>
      </c>
      <c r="Q5" s="122"/>
      <c r="R5" s="178">
        <f>IF(Q5="",R4,R4+1)</f>
        <v>0</v>
      </c>
      <c r="S5" s="267"/>
      <c r="T5" s="491"/>
      <c r="U5" s="491"/>
      <c r="V5" s="491"/>
      <c r="W5" s="491"/>
      <c r="X5" s="491"/>
      <c r="Y5" s="491"/>
    </row>
    <row r="6" spans="1:25" ht="11.25" customHeight="1">
      <c r="A6" s="2" t="s">
        <v>3</v>
      </c>
      <c r="B6" s="2">
        <f>B5+1</f>
        <v>3</v>
      </c>
      <c r="C6" s="41"/>
      <c r="D6" s="41"/>
      <c r="E6" s="41"/>
      <c r="F6" s="76">
        <f>E6</f>
        <v>0</v>
      </c>
      <c r="G6" s="91">
        <f t="shared" si="0"/>
      </c>
      <c r="H6" s="122"/>
      <c r="I6" s="122"/>
      <c r="J6" s="178">
        <f>IF(I6="",J5,J5+1)</f>
        <v>0</v>
      </c>
      <c r="K6" s="122"/>
      <c r="L6" s="178">
        <f>IF(K6="",L5,L5+1)</f>
        <v>0</v>
      </c>
      <c r="M6" s="122"/>
      <c r="N6" s="178">
        <f>IF(M6="",N5,N5+1)</f>
        <v>0</v>
      </c>
      <c r="O6" s="122"/>
      <c r="P6" s="178">
        <f>IF(O6="",P5,P5+1)</f>
        <v>0</v>
      </c>
      <c r="Q6" s="122"/>
      <c r="R6" s="178">
        <f>IF(Q6="",R5,R5+1)</f>
        <v>0</v>
      </c>
      <c r="S6" s="267"/>
      <c r="T6" s="490"/>
      <c r="U6" s="490"/>
      <c r="V6" s="490"/>
      <c r="W6" s="490"/>
      <c r="X6" s="490"/>
      <c r="Y6" s="490"/>
    </row>
    <row r="7" spans="1:25" ht="11.25" customHeight="1">
      <c r="A7" s="2" t="s">
        <v>4</v>
      </c>
      <c r="B7" s="2">
        <f>B6+1</f>
        <v>4</v>
      </c>
      <c r="C7" s="41"/>
      <c r="D7" s="41"/>
      <c r="E7" s="41"/>
      <c r="F7" s="76">
        <f>E7</f>
        <v>0</v>
      </c>
      <c r="G7" s="91">
        <f t="shared" si="0"/>
      </c>
      <c r="H7" s="122"/>
      <c r="I7" s="122"/>
      <c r="J7" s="178">
        <f>IF(I7="",J6,J6+1)</f>
        <v>0</v>
      </c>
      <c r="K7" s="122"/>
      <c r="L7" s="178">
        <f>IF(K7="",L6,L6+1)</f>
        <v>0</v>
      </c>
      <c r="M7" s="122"/>
      <c r="N7" s="178">
        <f>IF(M7="",N6,N6+1)</f>
        <v>0</v>
      </c>
      <c r="O7" s="122"/>
      <c r="P7" s="178">
        <f>IF(O7="",P6,P6+1)</f>
        <v>0</v>
      </c>
      <c r="Q7" s="122"/>
      <c r="R7" s="178">
        <f>IF(Q7="",R6,R6+1)</f>
        <v>0</v>
      </c>
      <c r="S7" s="267"/>
      <c r="T7" s="494" t="s">
        <v>155</v>
      </c>
      <c r="U7" s="494"/>
      <c r="V7" s="494"/>
      <c r="W7" s="494"/>
      <c r="X7" s="494"/>
      <c r="Y7" s="494"/>
    </row>
    <row r="8" spans="1:25" ht="11.25" customHeight="1">
      <c r="A8" s="118" t="s">
        <v>5</v>
      </c>
      <c r="B8" s="118">
        <f>B7+1</f>
        <v>5</v>
      </c>
      <c r="C8" s="41"/>
      <c r="D8" s="41"/>
      <c r="E8" s="41"/>
      <c r="F8" s="76">
        <f>E8</f>
        <v>0</v>
      </c>
      <c r="G8" s="91">
        <f t="shared" si="0"/>
      </c>
      <c r="H8" s="122"/>
      <c r="I8" s="122"/>
      <c r="J8" s="178">
        <f>IF(I8="",J7,J7+1)</f>
        <v>0</v>
      </c>
      <c r="K8" s="122"/>
      <c r="L8" s="178">
        <f>IF(K8="",L7,L7+1)</f>
        <v>0</v>
      </c>
      <c r="M8" s="122"/>
      <c r="N8" s="178">
        <f>IF(M8="",N7,N7+1)</f>
        <v>0</v>
      </c>
      <c r="O8" s="122"/>
      <c r="P8" s="178">
        <f>IF(O8="",P7,P7+1)</f>
        <v>0</v>
      </c>
      <c r="Q8" s="122"/>
      <c r="R8" s="178">
        <f>IF(Q8="",R7,R7+1)</f>
        <v>0</v>
      </c>
      <c r="S8" s="267"/>
      <c r="T8" s="499"/>
      <c r="U8" s="499"/>
      <c r="V8" s="499"/>
      <c r="W8" s="499"/>
      <c r="X8" s="499"/>
      <c r="Y8" s="499"/>
    </row>
    <row r="9" spans="1:25" ht="11.25" customHeight="1">
      <c r="A9" s="410" t="s">
        <v>10</v>
      </c>
      <c r="B9" s="411"/>
      <c r="C9" s="13">
        <f>SUM(C4:C8)</f>
        <v>0</v>
      </c>
      <c r="D9" s="13">
        <f>SUM(D4:D8)+ROUNDDOWN(F9/60,0)</f>
        <v>0</v>
      </c>
      <c r="E9" s="13">
        <f>F9-60*ROUNDDOWN(F9/60,0)</f>
        <v>0</v>
      </c>
      <c r="F9" s="145">
        <f>SUM(F4:F8)</f>
        <v>0</v>
      </c>
      <c r="G9" s="53">
        <f>IF((D9*60+E9)=0,0,ROUND((C9*60)/(D9*60+E9),1))</f>
        <v>0</v>
      </c>
      <c r="H9" s="27">
        <f>SUM(H4:H8)</f>
        <v>0</v>
      </c>
      <c r="I9" s="27">
        <f>IF(SUM(I4:I8)=0,0,ROUND(AVERAGE(I4:I8),0))</f>
        <v>0</v>
      </c>
      <c r="J9" s="179">
        <f>IF(J8=0,0,1)</f>
        <v>0</v>
      </c>
      <c r="K9" s="27">
        <f>IF(SUM(K4:K8)=0,0,ROUND(AVERAGE(K4:K8),0))</f>
        <v>0</v>
      </c>
      <c r="L9" s="179">
        <f>IF(L8=0,0,1)</f>
        <v>0</v>
      </c>
      <c r="M9" s="27">
        <f>IF(SUM(M4:M8)=0,0,ROUND(AVERAGE(M4:M8),0))</f>
        <v>0</v>
      </c>
      <c r="N9" s="179">
        <f>IF(N8=0,0,1)</f>
        <v>0</v>
      </c>
      <c r="O9" s="27">
        <f>IF(SUM(O4:O8)=0,0,ROUND(AVERAGE(O4:O8),0))</f>
        <v>0</v>
      </c>
      <c r="P9" s="179">
        <f>IF(P8=0,0,1)</f>
        <v>0</v>
      </c>
      <c r="Q9" s="27">
        <f>IF(SUM(Q4:Q8)=0,0,ROUND(AVERAGE(Q4:Q8),0))</f>
        <v>0</v>
      </c>
      <c r="R9" s="179">
        <f>IF(R8=0,0,1)</f>
        <v>0</v>
      </c>
      <c r="S9" s="268"/>
      <c r="T9" s="497"/>
      <c r="U9" s="497"/>
      <c r="V9" s="497"/>
      <c r="W9" s="497"/>
      <c r="X9" s="497"/>
      <c r="Y9" s="497"/>
    </row>
    <row r="10" spans="1:25" ht="11.25" customHeight="1">
      <c r="A10" s="478" t="s">
        <v>82</v>
      </c>
      <c r="B10" s="479"/>
      <c r="C10" s="78">
        <f>C9+Juin!C38</f>
        <v>0</v>
      </c>
      <c r="D10" s="78">
        <f>ROUNDDOWN(F10/60,0)+Juin!D38+D9</f>
        <v>0</v>
      </c>
      <c r="E10" s="78">
        <f>F10-60*ROUNDDOWN(F10/60,0)</f>
        <v>0</v>
      </c>
      <c r="F10" s="146">
        <f>E9+Juin!E38</f>
        <v>0</v>
      </c>
      <c r="G10" s="78">
        <f>IF((D10*60+E10)=0,0,ROUND((C10*60)/(D10*60+E10),1))</f>
        <v>0</v>
      </c>
      <c r="H10" s="88">
        <f>H9+Juin!H38</f>
        <v>0</v>
      </c>
      <c r="I10" s="88">
        <f>IF(I9=0,Juin!I38,IF(I9+Juin!I38=0,"",ROUND((SUM(I4:I8)+SUM(Juin!I36:Juin!I37))/(J8+Juin!J37),0)))</f>
        <v>0</v>
      </c>
      <c r="J10" s="198"/>
      <c r="K10" s="88">
        <f>IF(K9=0,Juin!K38,IF(K9+Juin!K38=0,"",ROUND((SUM(K4:K8)+SUM(Juin!K36:Juin!K37))/(L8+Juin!L37),0)))</f>
        <v>0</v>
      </c>
      <c r="L10" s="198"/>
      <c r="M10" s="88">
        <f>IF(M9=0,Juin!M38,IF(M9+Juin!M38=0,"",ROUND((SUM(M4:M8)+SUM(Juin!M36:Juin!M37))/(N8+Juin!N37),0)))</f>
        <v>0</v>
      </c>
      <c r="N10" s="198"/>
      <c r="O10" s="88">
        <f>IF(O9=0,Juin!O38,IF(O9+Juin!O38=0,"",ROUND((SUM(O4:O8)+SUM(Juin!O36:Juin!O37))/(P8+Juin!P37),0)))</f>
        <v>0</v>
      </c>
      <c r="P10" s="198"/>
      <c r="Q10" s="88">
        <f>IF(Q9=0,Juin!Q38,IF(Q9+Juin!Q38=0,"",ROUND((SUM(Q4:Q8)+SUM(Juin!Q36:Juin!Q37))/(R8+Juin!R37),0)))</f>
        <v>0</v>
      </c>
      <c r="R10" s="198"/>
      <c r="S10" s="270"/>
      <c r="T10" s="496"/>
      <c r="U10" s="496"/>
      <c r="V10" s="496"/>
      <c r="W10" s="496"/>
      <c r="X10" s="496"/>
      <c r="Y10" s="496"/>
    </row>
    <row r="11" spans="1:25" ht="11.25" customHeight="1">
      <c r="A11" s="2" t="s">
        <v>6</v>
      </c>
      <c r="B11" s="2">
        <f>B8+1</f>
        <v>6</v>
      </c>
      <c r="C11" s="41"/>
      <c r="D11" s="41"/>
      <c r="E11" s="41"/>
      <c r="F11" s="76">
        <f aca="true" t="shared" si="1" ref="F11:F17">E11</f>
        <v>0</v>
      </c>
      <c r="G11" s="91">
        <f t="shared" si="0"/>
      </c>
      <c r="H11" s="122"/>
      <c r="I11" s="122"/>
      <c r="J11" s="178">
        <f>IF(I11="",0,1)</f>
        <v>0</v>
      </c>
      <c r="K11" s="122"/>
      <c r="L11" s="178">
        <f>IF(K11="",0,1)</f>
        <v>0</v>
      </c>
      <c r="M11" s="122"/>
      <c r="N11" s="178">
        <f>IF(M11="",0,1)</f>
        <v>0</v>
      </c>
      <c r="O11" s="122"/>
      <c r="P11" s="178">
        <f>IF(O11="",0,1)</f>
        <v>0</v>
      </c>
      <c r="Q11" s="122"/>
      <c r="R11" s="178">
        <f>IF(Q11="",0,1)</f>
        <v>0</v>
      </c>
      <c r="S11" s="267"/>
      <c r="T11" s="499"/>
      <c r="U11" s="499"/>
      <c r="V11" s="499"/>
      <c r="W11" s="499"/>
      <c r="X11" s="499"/>
      <c r="Y11" s="499"/>
    </row>
    <row r="12" spans="1:25" ht="11.25" customHeight="1">
      <c r="A12" s="85" t="s">
        <v>7</v>
      </c>
      <c r="B12" s="85">
        <f aca="true" t="shared" si="2" ref="B12:B17">B11+1</f>
        <v>7</v>
      </c>
      <c r="C12" s="41"/>
      <c r="D12" s="41"/>
      <c r="E12" s="41"/>
      <c r="F12" s="76">
        <f t="shared" si="1"/>
        <v>0</v>
      </c>
      <c r="G12" s="91">
        <f t="shared" si="0"/>
      </c>
      <c r="H12" s="122"/>
      <c r="I12" s="122"/>
      <c r="J12" s="178">
        <f aca="true" t="shared" si="3" ref="J12:J17">IF(I12="",J11,J11+1)</f>
        <v>0</v>
      </c>
      <c r="K12" s="122"/>
      <c r="L12" s="178">
        <f aca="true" t="shared" si="4" ref="L12:L17">IF(K12="",L11,L11+1)</f>
        <v>0</v>
      </c>
      <c r="M12" s="122"/>
      <c r="N12" s="178">
        <f aca="true" t="shared" si="5" ref="N12:N17">IF(M12="",N11,N11+1)</f>
        <v>0</v>
      </c>
      <c r="O12" s="122"/>
      <c r="P12" s="178">
        <f aca="true" t="shared" si="6" ref="P12:P17">IF(O12="",P11,P11+1)</f>
        <v>0</v>
      </c>
      <c r="Q12" s="122"/>
      <c r="R12" s="178">
        <f aca="true" t="shared" si="7" ref="R12:R17">IF(Q12="",R11,R11+1)</f>
        <v>0</v>
      </c>
      <c r="S12" s="267"/>
      <c r="T12" s="499"/>
      <c r="U12" s="499"/>
      <c r="V12" s="499"/>
      <c r="W12" s="499"/>
      <c r="X12" s="499"/>
      <c r="Y12" s="499"/>
    </row>
    <row r="13" spans="1:25" ht="11.25" customHeight="1">
      <c r="A13" s="2" t="s">
        <v>8</v>
      </c>
      <c r="B13" s="2">
        <f t="shared" si="2"/>
        <v>8</v>
      </c>
      <c r="C13" s="41"/>
      <c r="D13" s="41"/>
      <c r="E13" s="41"/>
      <c r="F13" s="76">
        <f t="shared" si="1"/>
        <v>0</v>
      </c>
      <c r="G13" s="91">
        <f t="shared" si="0"/>
      </c>
      <c r="H13" s="122"/>
      <c r="I13" s="122"/>
      <c r="J13" s="178">
        <f t="shared" si="3"/>
        <v>0</v>
      </c>
      <c r="K13" s="122"/>
      <c r="L13" s="178">
        <f t="shared" si="4"/>
        <v>0</v>
      </c>
      <c r="M13" s="122"/>
      <c r="N13" s="178">
        <f t="shared" si="5"/>
        <v>0</v>
      </c>
      <c r="O13" s="122"/>
      <c r="P13" s="178">
        <f t="shared" si="6"/>
        <v>0</v>
      </c>
      <c r="Q13" s="122"/>
      <c r="R13" s="178">
        <f t="shared" si="7"/>
        <v>0</v>
      </c>
      <c r="S13" s="267"/>
      <c r="T13" s="499"/>
      <c r="U13" s="499"/>
      <c r="V13" s="499"/>
      <c r="W13" s="499"/>
      <c r="X13" s="499"/>
      <c r="Y13" s="499"/>
    </row>
    <row r="14" spans="1:25" ht="11.25" customHeight="1">
      <c r="A14" s="2" t="s">
        <v>2</v>
      </c>
      <c r="B14" s="2">
        <f t="shared" si="2"/>
        <v>9</v>
      </c>
      <c r="C14" s="41"/>
      <c r="D14" s="41"/>
      <c r="E14" s="41"/>
      <c r="F14" s="76">
        <f t="shared" si="1"/>
        <v>0</v>
      </c>
      <c r="G14" s="91">
        <f t="shared" si="0"/>
      </c>
      <c r="H14" s="122"/>
      <c r="I14" s="122"/>
      <c r="J14" s="178">
        <f t="shared" si="3"/>
        <v>0</v>
      </c>
      <c r="K14" s="122"/>
      <c r="L14" s="178">
        <f t="shared" si="4"/>
        <v>0</v>
      </c>
      <c r="M14" s="122"/>
      <c r="N14" s="178">
        <f t="shared" si="5"/>
        <v>0</v>
      </c>
      <c r="O14" s="122"/>
      <c r="P14" s="178">
        <f t="shared" si="6"/>
        <v>0</v>
      </c>
      <c r="Q14" s="122"/>
      <c r="R14" s="178">
        <f t="shared" si="7"/>
        <v>0</v>
      </c>
      <c r="S14" s="267"/>
      <c r="T14" s="499"/>
      <c r="U14" s="499"/>
      <c r="V14" s="499"/>
      <c r="W14" s="499"/>
      <c r="X14" s="499"/>
      <c r="Y14" s="499"/>
    </row>
    <row r="15" spans="1:25" ht="11.25" customHeight="1">
      <c r="A15" s="2" t="s">
        <v>3</v>
      </c>
      <c r="B15" s="2">
        <f t="shared" si="2"/>
        <v>10</v>
      </c>
      <c r="C15" s="41"/>
      <c r="D15" s="41"/>
      <c r="E15" s="41"/>
      <c r="F15" s="76">
        <f t="shared" si="1"/>
        <v>0</v>
      </c>
      <c r="G15" s="91">
        <f t="shared" si="0"/>
      </c>
      <c r="H15" s="122"/>
      <c r="I15" s="122"/>
      <c r="J15" s="178">
        <f t="shared" si="3"/>
        <v>0</v>
      </c>
      <c r="K15" s="122"/>
      <c r="L15" s="178">
        <f t="shared" si="4"/>
        <v>0</v>
      </c>
      <c r="M15" s="122"/>
      <c r="N15" s="178">
        <f t="shared" si="5"/>
        <v>0</v>
      </c>
      <c r="O15" s="122"/>
      <c r="P15" s="178">
        <f t="shared" si="6"/>
        <v>0</v>
      </c>
      <c r="Q15" s="122"/>
      <c r="R15" s="178">
        <f t="shared" si="7"/>
        <v>0</v>
      </c>
      <c r="S15" s="267"/>
      <c r="T15" s="499"/>
      <c r="U15" s="499"/>
      <c r="V15" s="499"/>
      <c r="W15" s="499"/>
      <c r="X15" s="499"/>
      <c r="Y15" s="499"/>
    </row>
    <row r="16" spans="1:25" ht="11.25" customHeight="1">
      <c r="A16" s="2" t="s">
        <v>4</v>
      </c>
      <c r="B16" s="2">
        <f t="shared" si="2"/>
        <v>11</v>
      </c>
      <c r="C16" s="41"/>
      <c r="D16" s="41"/>
      <c r="E16" s="41"/>
      <c r="F16" s="76">
        <f t="shared" si="1"/>
        <v>0</v>
      </c>
      <c r="G16" s="91">
        <f t="shared" si="0"/>
      </c>
      <c r="H16" s="122"/>
      <c r="I16" s="122"/>
      <c r="J16" s="178">
        <f t="shared" si="3"/>
        <v>0</v>
      </c>
      <c r="K16" s="122"/>
      <c r="L16" s="178">
        <f t="shared" si="4"/>
        <v>0</v>
      </c>
      <c r="M16" s="122"/>
      <c r="N16" s="178">
        <f t="shared" si="5"/>
        <v>0</v>
      </c>
      <c r="O16" s="122"/>
      <c r="P16" s="178">
        <f t="shared" si="6"/>
        <v>0</v>
      </c>
      <c r="Q16" s="122"/>
      <c r="R16" s="178">
        <f t="shared" si="7"/>
        <v>0</v>
      </c>
      <c r="S16" s="267"/>
      <c r="T16" s="499"/>
      <c r="U16" s="499"/>
      <c r="V16" s="499"/>
      <c r="W16" s="499"/>
      <c r="X16" s="499"/>
      <c r="Y16" s="499"/>
    </row>
    <row r="17" spans="1:25" ht="11.25" customHeight="1">
      <c r="A17" s="76" t="s">
        <v>5</v>
      </c>
      <c r="B17" s="76">
        <f t="shared" si="2"/>
        <v>12</v>
      </c>
      <c r="C17" s="41"/>
      <c r="D17" s="41"/>
      <c r="E17" s="41"/>
      <c r="F17" s="76">
        <f t="shared" si="1"/>
        <v>0</v>
      </c>
      <c r="G17" s="91">
        <f t="shared" si="0"/>
      </c>
      <c r="H17" s="122"/>
      <c r="I17" s="122"/>
      <c r="J17" s="178">
        <f t="shared" si="3"/>
        <v>0</v>
      </c>
      <c r="K17" s="122"/>
      <c r="L17" s="178">
        <f t="shared" si="4"/>
        <v>0</v>
      </c>
      <c r="M17" s="122"/>
      <c r="N17" s="178">
        <f t="shared" si="5"/>
        <v>0</v>
      </c>
      <c r="O17" s="122"/>
      <c r="P17" s="178">
        <f t="shared" si="6"/>
        <v>0</v>
      </c>
      <c r="Q17" s="122"/>
      <c r="R17" s="178">
        <f t="shared" si="7"/>
        <v>0</v>
      </c>
      <c r="S17" s="267"/>
      <c r="T17" s="499"/>
      <c r="U17" s="499"/>
      <c r="V17" s="499"/>
      <c r="W17" s="499"/>
      <c r="X17" s="499"/>
      <c r="Y17" s="499"/>
    </row>
    <row r="18" spans="1:25" ht="11.25" customHeight="1">
      <c r="A18" s="410" t="s">
        <v>83</v>
      </c>
      <c r="B18" s="411"/>
      <c r="C18" s="13">
        <f>SUM(C11:C17)</f>
        <v>0</v>
      </c>
      <c r="D18" s="13">
        <f>SUM(D11:D17)+ROUNDDOWN(F18/60,0)</f>
        <v>0</v>
      </c>
      <c r="E18" s="13">
        <f>F18-60*ROUNDDOWN(F18/60,0)</f>
        <v>0</v>
      </c>
      <c r="F18" s="145">
        <f>SUM(F11:F17)</f>
        <v>0</v>
      </c>
      <c r="G18" s="53">
        <f>IF((D18*60+E18)=0,0,ROUND((C18*60)/(D18*60+E18),1))</f>
        <v>0</v>
      </c>
      <c r="H18" s="27">
        <f>SUM(H11:H17)</f>
        <v>0</v>
      </c>
      <c r="I18" s="27">
        <f>IF(SUM(I11:I17)=0,0,ROUND(AVERAGE(I11:I17),0))</f>
        <v>0</v>
      </c>
      <c r="J18" s="179">
        <f>IF(J17=0,0,1)</f>
        <v>0</v>
      </c>
      <c r="K18" s="27">
        <f>IF(SUM(K11:K17)=0,0,ROUND(AVERAGE(K11:K17),0))</f>
        <v>0</v>
      </c>
      <c r="L18" s="179">
        <f>IF(L17=0,0,1)</f>
        <v>0</v>
      </c>
      <c r="M18" s="27">
        <f>IF(SUM(M11:M17)=0,0,ROUND(AVERAGE(M11:M17),0))</f>
        <v>0</v>
      </c>
      <c r="N18" s="179">
        <f>IF(N17=0,0,1)</f>
        <v>0</v>
      </c>
      <c r="O18" s="27">
        <f>IF(SUM(O11:O17)=0,0,ROUND(AVERAGE(O11:O17),0))</f>
        <v>0</v>
      </c>
      <c r="P18" s="179">
        <f>IF(P17=0,0,1)</f>
        <v>0</v>
      </c>
      <c r="Q18" s="27">
        <f>IF(SUM(Q11:Q17)=0,0,ROUND(AVERAGE(Q11:Q17),0))</f>
        <v>0</v>
      </c>
      <c r="R18" s="179">
        <f>IF(R17=0,0,1)</f>
        <v>0</v>
      </c>
      <c r="S18" s="268"/>
      <c r="T18" s="497"/>
      <c r="U18" s="497"/>
      <c r="V18" s="497"/>
      <c r="W18" s="497"/>
      <c r="X18" s="497"/>
      <c r="Y18" s="497"/>
    </row>
    <row r="19" spans="1:25" s="77" customFormat="1" ht="11.25" customHeight="1">
      <c r="A19" s="85" t="s">
        <v>6</v>
      </c>
      <c r="B19" s="85">
        <f>B17+1</f>
        <v>13</v>
      </c>
      <c r="C19" s="41"/>
      <c r="D19" s="41"/>
      <c r="E19" s="41"/>
      <c r="F19" s="76">
        <f aca="true" t="shared" si="8" ref="F19:F25">E19</f>
        <v>0</v>
      </c>
      <c r="G19" s="91">
        <f t="shared" si="0"/>
      </c>
      <c r="H19" s="122"/>
      <c r="I19" s="122"/>
      <c r="J19" s="178">
        <f>IF(I19="",0,1)</f>
        <v>0</v>
      </c>
      <c r="K19" s="122"/>
      <c r="L19" s="178">
        <f>IF(K19="",0,1)</f>
        <v>0</v>
      </c>
      <c r="M19" s="122"/>
      <c r="N19" s="178">
        <f>IF(M19="",0,1)</f>
        <v>0</v>
      </c>
      <c r="O19" s="122"/>
      <c r="P19" s="178">
        <f>IF(O19="",0,1)</f>
        <v>0</v>
      </c>
      <c r="Q19" s="122"/>
      <c r="R19" s="178">
        <f>IF(Q19="",0,1)</f>
        <v>0</v>
      </c>
      <c r="S19" s="134"/>
      <c r="T19" s="494"/>
      <c r="U19" s="494"/>
      <c r="V19" s="494"/>
      <c r="W19" s="494"/>
      <c r="X19" s="494"/>
      <c r="Y19" s="494"/>
    </row>
    <row r="20" spans="1:25" ht="11.25" customHeight="1">
      <c r="A20" s="76" t="s">
        <v>7</v>
      </c>
      <c r="B20" s="76">
        <f aca="true" t="shared" si="9" ref="B20:B25">B19+1</f>
        <v>14</v>
      </c>
      <c r="C20" s="41"/>
      <c r="D20" s="41"/>
      <c r="E20" s="41"/>
      <c r="F20" s="76">
        <f t="shared" si="8"/>
        <v>0</v>
      </c>
      <c r="G20" s="91">
        <f t="shared" si="0"/>
      </c>
      <c r="H20" s="122"/>
      <c r="I20" s="122"/>
      <c r="J20" s="178">
        <f aca="true" t="shared" si="10" ref="J20:J25">IF(I20="",J19,J19+1)</f>
        <v>0</v>
      </c>
      <c r="K20" s="122"/>
      <c r="L20" s="178">
        <f aca="true" t="shared" si="11" ref="L20:L25">IF(K20="",L19,L19+1)</f>
        <v>0</v>
      </c>
      <c r="M20" s="122"/>
      <c r="N20" s="178">
        <f aca="true" t="shared" si="12" ref="N20:N25">IF(M20="",N19,N19+1)</f>
        <v>0</v>
      </c>
      <c r="O20" s="122"/>
      <c r="P20" s="178">
        <f aca="true" t="shared" si="13" ref="P20:P25">IF(O20="",P19,P19+1)</f>
        <v>0</v>
      </c>
      <c r="Q20" s="122"/>
      <c r="R20" s="178">
        <f aca="true" t="shared" si="14" ref="R20:R25">IF(Q20="",R19,R19+1)</f>
        <v>0</v>
      </c>
      <c r="S20" s="134"/>
      <c r="T20" s="494" t="s">
        <v>229</v>
      </c>
      <c r="U20" s="494"/>
      <c r="V20" s="494"/>
      <c r="W20" s="494"/>
      <c r="X20" s="494"/>
      <c r="Y20" s="494"/>
    </row>
    <row r="21" spans="1:25" ht="11.25" customHeight="1">
      <c r="A21" s="2" t="s">
        <v>8</v>
      </c>
      <c r="B21" s="2">
        <f t="shared" si="9"/>
        <v>15</v>
      </c>
      <c r="C21" s="41"/>
      <c r="D21" s="41"/>
      <c r="E21" s="41"/>
      <c r="F21" s="76">
        <f t="shared" si="8"/>
        <v>0</v>
      </c>
      <c r="G21" s="91">
        <f>IF((D21*60+F21)=0,"",ROUND((C21*60)/(D21*60+F21),1))</f>
      </c>
      <c r="H21" s="122"/>
      <c r="I21" s="122"/>
      <c r="J21" s="178">
        <f t="shared" si="10"/>
        <v>0</v>
      </c>
      <c r="K21" s="122"/>
      <c r="L21" s="178">
        <f t="shared" si="11"/>
        <v>0</v>
      </c>
      <c r="M21" s="122"/>
      <c r="N21" s="178">
        <f t="shared" si="12"/>
        <v>0</v>
      </c>
      <c r="O21" s="122"/>
      <c r="P21" s="178">
        <f t="shared" si="13"/>
        <v>0</v>
      </c>
      <c r="Q21" s="122"/>
      <c r="R21" s="178">
        <f t="shared" si="14"/>
        <v>0</v>
      </c>
      <c r="S21" s="134"/>
      <c r="T21" s="499"/>
      <c r="U21" s="499"/>
      <c r="V21" s="499"/>
      <c r="W21" s="499"/>
      <c r="X21" s="499"/>
      <c r="Y21" s="499"/>
    </row>
    <row r="22" spans="1:25" ht="11.25" customHeight="1">
      <c r="A22" s="2" t="s">
        <v>2</v>
      </c>
      <c r="B22" s="2">
        <f t="shared" si="9"/>
        <v>16</v>
      </c>
      <c r="C22" s="41"/>
      <c r="D22" s="41"/>
      <c r="E22" s="41"/>
      <c r="F22" s="76">
        <f t="shared" si="8"/>
        <v>0</v>
      </c>
      <c r="G22" s="91">
        <f t="shared" si="0"/>
      </c>
      <c r="H22" s="122"/>
      <c r="I22" s="122"/>
      <c r="J22" s="178">
        <f t="shared" si="10"/>
        <v>0</v>
      </c>
      <c r="K22" s="122"/>
      <c r="L22" s="178">
        <f t="shared" si="11"/>
        <v>0</v>
      </c>
      <c r="M22" s="122"/>
      <c r="N22" s="178">
        <f t="shared" si="12"/>
        <v>0</v>
      </c>
      <c r="O22" s="122"/>
      <c r="P22" s="178">
        <f t="shared" si="13"/>
        <v>0</v>
      </c>
      <c r="Q22" s="122"/>
      <c r="R22" s="178">
        <f t="shared" si="14"/>
        <v>0</v>
      </c>
      <c r="S22" s="134"/>
      <c r="T22" s="499"/>
      <c r="U22" s="499"/>
      <c r="V22" s="499"/>
      <c r="W22" s="499"/>
      <c r="X22" s="499"/>
      <c r="Y22" s="499"/>
    </row>
    <row r="23" spans="1:25" ht="11.25" customHeight="1">
      <c r="A23" s="2" t="s">
        <v>3</v>
      </c>
      <c r="B23" s="2">
        <f t="shared" si="9"/>
        <v>17</v>
      </c>
      <c r="C23" s="41"/>
      <c r="D23" s="41"/>
      <c r="E23" s="41"/>
      <c r="F23" s="76">
        <f t="shared" si="8"/>
        <v>0</v>
      </c>
      <c r="G23" s="91">
        <f t="shared" si="0"/>
      </c>
      <c r="H23" s="122"/>
      <c r="I23" s="122"/>
      <c r="J23" s="178">
        <f t="shared" si="10"/>
        <v>0</v>
      </c>
      <c r="K23" s="122"/>
      <c r="L23" s="178">
        <f t="shared" si="11"/>
        <v>0</v>
      </c>
      <c r="M23" s="122"/>
      <c r="N23" s="178">
        <f t="shared" si="12"/>
        <v>0</v>
      </c>
      <c r="O23" s="122"/>
      <c r="P23" s="178">
        <f t="shared" si="13"/>
        <v>0</v>
      </c>
      <c r="Q23" s="122"/>
      <c r="R23" s="178">
        <f t="shared" si="14"/>
        <v>0</v>
      </c>
      <c r="S23" s="134"/>
      <c r="T23" s="499"/>
      <c r="U23" s="499"/>
      <c r="V23" s="499"/>
      <c r="W23" s="499"/>
      <c r="X23" s="499"/>
      <c r="Y23" s="499"/>
    </row>
    <row r="24" spans="1:25" ht="11.25" customHeight="1">
      <c r="A24" s="2" t="s">
        <v>4</v>
      </c>
      <c r="B24" s="2">
        <f t="shared" si="9"/>
        <v>18</v>
      </c>
      <c r="C24" s="41"/>
      <c r="D24" s="41"/>
      <c r="E24" s="41"/>
      <c r="F24" s="76">
        <f t="shared" si="8"/>
        <v>0</v>
      </c>
      <c r="G24" s="91">
        <f t="shared" si="0"/>
      </c>
      <c r="H24" s="122"/>
      <c r="I24" s="122"/>
      <c r="J24" s="178">
        <f t="shared" si="10"/>
        <v>0</v>
      </c>
      <c r="K24" s="122"/>
      <c r="L24" s="178">
        <f t="shared" si="11"/>
        <v>0</v>
      </c>
      <c r="M24" s="122"/>
      <c r="N24" s="178">
        <f t="shared" si="12"/>
        <v>0</v>
      </c>
      <c r="O24" s="122"/>
      <c r="P24" s="178">
        <f t="shared" si="13"/>
        <v>0</v>
      </c>
      <c r="Q24" s="122"/>
      <c r="R24" s="178">
        <f t="shared" si="14"/>
        <v>0</v>
      </c>
      <c r="S24" s="134"/>
      <c r="T24" s="499"/>
      <c r="U24" s="499"/>
      <c r="V24" s="499"/>
      <c r="W24" s="499"/>
      <c r="X24" s="499"/>
      <c r="Y24" s="499"/>
    </row>
    <row r="25" spans="1:25" ht="11.25" customHeight="1">
      <c r="A25" s="76" t="s">
        <v>5</v>
      </c>
      <c r="B25" s="76">
        <f t="shared" si="9"/>
        <v>19</v>
      </c>
      <c r="C25" s="41"/>
      <c r="D25" s="41"/>
      <c r="E25" s="41"/>
      <c r="F25" s="76">
        <f t="shared" si="8"/>
        <v>0</v>
      </c>
      <c r="G25" s="91">
        <f t="shared" si="0"/>
      </c>
      <c r="H25" s="122"/>
      <c r="I25" s="122"/>
      <c r="J25" s="178">
        <f t="shared" si="10"/>
        <v>0</v>
      </c>
      <c r="K25" s="122"/>
      <c r="L25" s="178">
        <f t="shared" si="11"/>
        <v>0</v>
      </c>
      <c r="M25" s="122"/>
      <c r="N25" s="178">
        <f t="shared" si="12"/>
        <v>0</v>
      </c>
      <c r="O25" s="122"/>
      <c r="P25" s="178">
        <f t="shared" si="13"/>
        <v>0</v>
      </c>
      <c r="Q25" s="122"/>
      <c r="R25" s="178">
        <f t="shared" si="14"/>
        <v>0</v>
      </c>
      <c r="S25" s="134"/>
      <c r="T25" s="499"/>
      <c r="U25" s="499"/>
      <c r="V25" s="499"/>
      <c r="W25" s="499"/>
      <c r="X25" s="499"/>
      <c r="Y25" s="499"/>
    </row>
    <row r="26" spans="1:25" ht="11.25" customHeight="1">
      <c r="A26" s="410" t="s">
        <v>84</v>
      </c>
      <c r="B26" s="411"/>
      <c r="C26" s="13">
        <f>SUM(C19:C25)</f>
        <v>0</v>
      </c>
      <c r="D26" s="13">
        <f>SUM(D19:D25)+ROUNDDOWN(F26/60,0)</f>
        <v>0</v>
      </c>
      <c r="E26" s="13">
        <f>F26-60*ROUNDDOWN(F26/60,0)</f>
        <v>0</v>
      </c>
      <c r="F26" s="145">
        <f>SUM(F19:F25)</f>
        <v>0</v>
      </c>
      <c r="G26" s="53">
        <f>IF((D26*60+E26)=0,0,ROUND((C26*60)/(D26*60+E26),1))</f>
        <v>0</v>
      </c>
      <c r="H26" s="27">
        <f>SUM(H19:H25)</f>
        <v>0</v>
      </c>
      <c r="I26" s="27">
        <f>IF(SUM(I19:I25)=0,0,ROUND(AVERAGE(I19:I25),0))</f>
        <v>0</v>
      </c>
      <c r="J26" s="179">
        <f>IF(J25=0,0,1)</f>
        <v>0</v>
      </c>
      <c r="K26" s="27">
        <f>IF(SUM(K19:K25)=0,0,ROUND(AVERAGE(K19:K25),0))</f>
        <v>0</v>
      </c>
      <c r="L26" s="179">
        <f>IF(L25=0,0,1)</f>
        <v>0</v>
      </c>
      <c r="M26" s="27">
        <f>IF(SUM(M19:M25)=0,0,ROUND(AVERAGE(M19:M25),0))</f>
        <v>0</v>
      </c>
      <c r="N26" s="179">
        <f>IF(N25=0,0,1)</f>
        <v>0</v>
      </c>
      <c r="O26" s="27">
        <f>IF(SUM(O19:O25)=0,0,ROUND(AVERAGE(O19:O25),0))</f>
        <v>0</v>
      </c>
      <c r="P26" s="179">
        <f>IF(P25=0,0,1)</f>
        <v>0</v>
      </c>
      <c r="Q26" s="27">
        <f>IF(SUM(Q19:Q25)=0,0,ROUND(AVERAGE(Q19:Q25),0))</f>
        <v>0</v>
      </c>
      <c r="R26" s="179">
        <f>IF(R25=0,0,1)</f>
        <v>0</v>
      </c>
      <c r="S26" s="268"/>
      <c r="T26" s="497"/>
      <c r="U26" s="497"/>
      <c r="V26" s="497"/>
      <c r="W26" s="497"/>
      <c r="X26" s="497"/>
      <c r="Y26" s="497"/>
    </row>
    <row r="27" spans="1:27" ht="11.25" customHeight="1">
      <c r="A27" s="21" t="s">
        <v>6</v>
      </c>
      <c r="B27" s="22">
        <f>B25+1</f>
        <v>20</v>
      </c>
      <c r="C27" s="123"/>
      <c r="D27" s="123"/>
      <c r="E27" s="123"/>
      <c r="F27" s="76">
        <f aca="true" t="shared" si="15" ref="F27:F39">E27</f>
        <v>0</v>
      </c>
      <c r="G27" s="91">
        <f aca="true" t="shared" si="16" ref="G27:G39">IF((D27*60+F27)=0,"",ROUND((C27*60)/(D27*60+F27),1))</f>
      </c>
      <c r="H27" s="124"/>
      <c r="I27" s="124"/>
      <c r="J27" s="178">
        <f>IF(I27="",0,1)</f>
        <v>0</v>
      </c>
      <c r="K27" s="124"/>
      <c r="L27" s="178">
        <f>IF(K27="",0,1)</f>
        <v>0</v>
      </c>
      <c r="M27" s="124"/>
      <c r="N27" s="178">
        <f>IF(M27="",0,1)</f>
        <v>0</v>
      </c>
      <c r="O27" s="124"/>
      <c r="P27" s="178">
        <f>IF(O27="",0,1)</f>
        <v>0</v>
      </c>
      <c r="Q27" s="124"/>
      <c r="R27" s="178">
        <f>IF(Q27="",0,1)</f>
        <v>0</v>
      </c>
      <c r="S27" s="263"/>
      <c r="T27" s="499"/>
      <c r="U27" s="499"/>
      <c r="V27" s="499"/>
      <c r="W27" s="499"/>
      <c r="X27" s="499"/>
      <c r="Y27" s="499"/>
      <c r="Z27" s="5"/>
      <c r="AA27" s="5"/>
    </row>
    <row r="28" spans="1:27" ht="11.25" customHeight="1">
      <c r="A28" s="21" t="s">
        <v>7</v>
      </c>
      <c r="B28" s="22">
        <f aca="true" t="shared" si="17" ref="B28:B33">B27+1</f>
        <v>21</v>
      </c>
      <c r="C28" s="123"/>
      <c r="D28" s="123"/>
      <c r="E28" s="123"/>
      <c r="F28" s="76">
        <f t="shared" si="15"/>
        <v>0</v>
      </c>
      <c r="G28" s="91">
        <f t="shared" si="16"/>
      </c>
      <c r="H28" s="124"/>
      <c r="I28" s="124"/>
      <c r="J28" s="178">
        <f aca="true" t="shared" si="18" ref="J28:J33">IF(I28="",J27,J27+1)</f>
        <v>0</v>
      </c>
      <c r="K28" s="124"/>
      <c r="L28" s="178">
        <f aca="true" t="shared" si="19" ref="L28:L33">IF(K28="",L27,L27+1)</f>
        <v>0</v>
      </c>
      <c r="M28" s="124"/>
      <c r="N28" s="178">
        <f aca="true" t="shared" si="20" ref="N28:N33">IF(M28="",N27,N27+1)</f>
        <v>0</v>
      </c>
      <c r="O28" s="124"/>
      <c r="P28" s="178">
        <f aca="true" t="shared" si="21" ref="P28:P33">IF(O28="",P27,P27+1)</f>
        <v>0</v>
      </c>
      <c r="Q28" s="124"/>
      <c r="R28" s="178">
        <f aca="true" t="shared" si="22" ref="R28:R33">IF(Q28="",R27,R27+1)</f>
        <v>0</v>
      </c>
      <c r="S28" s="263"/>
      <c r="T28" s="499"/>
      <c r="U28" s="499"/>
      <c r="V28" s="499"/>
      <c r="W28" s="499"/>
      <c r="X28" s="499"/>
      <c r="Y28" s="499"/>
      <c r="Z28" s="5"/>
      <c r="AA28" s="5"/>
    </row>
    <row r="29" spans="1:27" ht="11.25" customHeight="1">
      <c r="A29" s="21" t="s">
        <v>8</v>
      </c>
      <c r="B29" s="22">
        <f t="shared" si="17"/>
        <v>22</v>
      </c>
      <c r="C29" s="123"/>
      <c r="D29" s="123"/>
      <c r="E29" s="123"/>
      <c r="F29" s="76">
        <f t="shared" si="15"/>
        <v>0</v>
      </c>
      <c r="G29" s="91">
        <f t="shared" si="16"/>
      </c>
      <c r="H29" s="124"/>
      <c r="I29" s="124"/>
      <c r="J29" s="178">
        <f t="shared" si="18"/>
        <v>0</v>
      </c>
      <c r="K29" s="124"/>
      <c r="L29" s="178">
        <f t="shared" si="19"/>
        <v>0</v>
      </c>
      <c r="M29" s="124"/>
      <c r="N29" s="178">
        <f t="shared" si="20"/>
        <v>0</v>
      </c>
      <c r="O29" s="124"/>
      <c r="P29" s="178">
        <f t="shared" si="21"/>
        <v>0</v>
      </c>
      <c r="Q29" s="124"/>
      <c r="R29" s="178">
        <f t="shared" si="22"/>
        <v>0</v>
      </c>
      <c r="S29" s="263"/>
      <c r="T29" s="499"/>
      <c r="U29" s="499"/>
      <c r="V29" s="499"/>
      <c r="W29" s="499"/>
      <c r="X29" s="499"/>
      <c r="Y29" s="499"/>
      <c r="Z29" s="5"/>
      <c r="AA29" s="5"/>
    </row>
    <row r="30" spans="1:27" ht="11.25" customHeight="1">
      <c r="A30" s="21" t="s">
        <v>2</v>
      </c>
      <c r="B30" s="22">
        <f t="shared" si="17"/>
        <v>23</v>
      </c>
      <c r="C30" s="123"/>
      <c r="D30" s="123"/>
      <c r="E30" s="123"/>
      <c r="F30" s="76">
        <f t="shared" si="15"/>
        <v>0</v>
      </c>
      <c r="G30" s="91">
        <f t="shared" si="16"/>
      </c>
      <c r="H30" s="124"/>
      <c r="I30" s="124"/>
      <c r="J30" s="178">
        <f t="shared" si="18"/>
        <v>0</v>
      </c>
      <c r="K30" s="124"/>
      <c r="L30" s="178">
        <f t="shared" si="19"/>
        <v>0</v>
      </c>
      <c r="M30" s="124"/>
      <c r="N30" s="178">
        <f t="shared" si="20"/>
        <v>0</v>
      </c>
      <c r="O30" s="124"/>
      <c r="P30" s="178">
        <f t="shared" si="21"/>
        <v>0</v>
      </c>
      <c r="Q30" s="124"/>
      <c r="R30" s="178">
        <f t="shared" si="22"/>
        <v>0</v>
      </c>
      <c r="S30" s="263"/>
      <c r="T30" s="499"/>
      <c r="U30" s="499"/>
      <c r="V30" s="499"/>
      <c r="W30" s="499"/>
      <c r="X30" s="499"/>
      <c r="Y30" s="499"/>
      <c r="Z30" s="5"/>
      <c r="AA30" s="5"/>
    </row>
    <row r="31" spans="1:27" ht="11.25" customHeight="1">
      <c r="A31" s="21" t="s">
        <v>3</v>
      </c>
      <c r="B31" s="22">
        <f t="shared" si="17"/>
        <v>24</v>
      </c>
      <c r="C31" s="123"/>
      <c r="D31" s="123"/>
      <c r="E31" s="123"/>
      <c r="F31" s="76">
        <f t="shared" si="15"/>
        <v>0</v>
      </c>
      <c r="G31" s="91">
        <f t="shared" si="16"/>
      </c>
      <c r="H31" s="124"/>
      <c r="I31" s="124"/>
      <c r="J31" s="178">
        <f t="shared" si="18"/>
        <v>0</v>
      </c>
      <c r="K31" s="124"/>
      <c r="L31" s="178">
        <f t="shared" si="19"/>
        <v>0</v>
      </c>
      <c r="M31" s="124"/>
      <c r="N31" s="178">
        <f t="shared" si="20"/>
        <v>0</v>
      </c>
      <c r="O31" s="124"/>
      <c r="P31" s="178">
        <f t="shared" si="21"/>
        <v>0</v>
      </c>
      <c r="Q31" s="124"/>
      <c r="R31" s="178">
        <f t="shared" si="22"/>
        <v>0</v>
      </c>
      <c r="S31" s="263"/>
      <c r="T31" s="499"/>
      <c r="U31" s="499"/>
      <c r="V31" s="499"/>
      <c r="W31" s="499"/>
      <c r="X31" s="499"/>
      <c r="Y31" s="499"/>
      <c r="Z31" s="5"/>
      <c r="AA31" s="5"/>
    </row>
    <row r="32" spans="1:27" ht="11.25" customHeight="1">
      <c r="A32" s="21" t="s">
        <v>4</v>
      </c>
      <c r="B32" s="22">
        <f t="shared" si="17"/>
        <v>25</v>
      </c>
      <c r="C32" s="123"/>
      <c r="D32" s="123"/>
      <c r="E32" s="123"/>
      <c r="F32" s="76">
        <f t="shared" si="15"/>
        <v>0</v>
      </c>
      <c r="G32" s="91">
        <f t="shared" si="16"/>
      </c>
      <c r="H32" s="124"/>
      <c r="I32" s="124"/>
      <c r="J32" s="178">
        <f t="shared" si="18"/>
        <v>0</v>
      </c>
      <c r="K32" s="124"/>
      <c r="L32" s="178">
        <f t="shared" si="19"/>
        <v>0</v>
      </c>
      <c r="M32" s="124"/>
      <c r="N32" s="178">
        <f t="shared" si="20"/>
        <v>0</v>
      </c>
      <c r="O32" s="124"/>
      <c r="P32" s="178">
        <f t="shared" si="21"/>
        <v>0</v>
      </c>
      <c r="Q32" s="124"/>
      <c r="R32" s="178">
        <f t="shared" si="22"/>
        <v>0</v>
      </c>
      <c r="S32" s="263"/>
      <c r="T32" s="499"/>
      <c r="U32" s="499"/>
      <c r="V32" s="499"/>
      <c r="W32" s="499"/>
      <c r="X32" s="499"/>
      <c r="Y32" s="499"/>
      <c r="Z32" s="5"/>
      <c r="AA32" s="5"/>
    </row>
    <row r="33" spans="1:27" ht="11.25" customHeight="1">
      <c r="A33" s="119" t="s">
        <v>5</v>
      </c>
      <c r="B33" s="120">
        <f t="shared" si="17"/>
        <v>26</v>
      </c>
      <c r="C33" s="123"/>
      <c r="D33" s="123"/>
      <c r="E33" s="123"/>
      <c r="F33" s="76">
        <f t="shared" si="15"/>
        <v>0</v>
      </c>
      <c r="G33" s="91">
        <f t="shared" si="16"/>
      </c>
      <c r="H33" s="124"/>
      <c r="I33" s="124"/>
      <c r="J33" s="178">
        <f t="shared" si="18"/>
        <v>0</v>
      </c>
      <c r="K33" s="124"/>
      <c r="L33" s="178">
        <f t="shared" si="19"/>
        <v>0</v>
      </c>
      <c r="M33" s="124"/>
      <c r="N33" s="178">
        <f t="shared" si="20"/>
        <v>0</v>
      </c>
      <c r="O33" s="124"/>
      <c r="P33" s="178">
        <f t="shared" si="21"/>
        <v>0</v>
      </c>
      <c r="Q33" s="124"/>
      <c r="R33" s="178">
        <f t="shared" si="22"/>
        <v>0</v>
      </c>
      <c r="S33" s="263"/>
      <c r="T33" s="499"/>
      <c r="U33" s="499"/>
      <c r="V33" s="499"/>
      <c r="W33" s="499"/>
      <c r="X33" s="499"/>
      <c r="Y33" s="499"/>
      <c r="Z33" s="5"/>
      <c r="AA33" s="5"/>
    </row>
    <row r="34" spans="1:27" ht="11.25" customHeight="1">
      <c r="A34" s="410" t="s">
        <v>85</v>
      </c>
      <c r="B34" s="411"/>
      <c r="C34" s="13">
        <f>SUM(C27:C33)</f>
        <v>0</v>
      </c>
      <c r="D34" s="13">
        <f>SUM(D27:D33)+ROUNDDOWN(F34/60,0)</f>
        <v>0</v>
      </c>
      <c r="E34" s="13">
        <f>F34-60*ROUNDDOWN(F34/60,0)</f>
        <v>0</v>
      </c>
      <c r="F34" s="145">
        <f>SUM(F27:F33)</f>
        <v>0</v>
      </c>
      <c r="G34" s="53">
        <f>IF((D34*60+E34)=0,0,ROUND((C34*60)/(D34*60+E34),1))</f>
        <v>0</v>
      </c>
      <c r="H34" s="27">
        <f>SUM(H27:H33)</f>
        <v>0</v>
      </c>
      <c r="I34" s="27">
        <f>IF(SUM(I27:I33)=0,0,ROUND(AVERAGE(I27:I33),0))</f>
        <v>0</v>
      </c>
      <c r="J34" s="179">
        <f>IF(J33=0,0,1)</f>
        <v>0</v>
      </c>
      <c r="K34" s="27">
        <f>IF(SUM(K27:K33)=0,0,ROUND(AVERAGE(K27:K33),0))</f>
        <v>0</v>
      </c>
      <c r="L34" s="179">
        <f>IF(L33=0,0,1)</f>
        <v>0</v>
      </c>
      <c r="M34" s="27">
        <f>IF(SUM(M27:M33)=0,0,ROUND(AVERAGE(M27:M33),0))</f>
        <v>0</v>
      </c>
      <c r="N34" s="179">
        <f>IF(N33=0,0,1)</f>
        <v>0</v>
      </c>
      <c r="O34" s="27">
        <f>IF(SUM(O27:O33)=0,0,ROUND(AVERAGE(O27:O33),0))</f>
        <v>0</v>
      </c>
      <c r="P34" s="179">
        <f>IF(P33=0,0,1)</f>
        <v>0</v>
      </c>
      <c r="Q34" s="27">
        <f>IF(SUM(Q27:Q33)=0,0,ROUND(AVERAGE(Q27:Q33),0))</f>
        <v>0</v>
      </c>
      <c r="R34" s="179">
        <f>IF(R33=0,0,1)</f>
        <v>0</v>
      </c>
      <c r="S34" s="268"/>
      <c r="T34" s="495"/>
      <c r="U34" s="495"/>
      <c r="V34" s="495"/>
      <c r="W34" s="495"/>
      <c r="X34" s="495"/>
      <c r="Y34" s="495"/>
      <c r="Z34" s="5"/>
      <c r="AA34" s="5"/>
    </row>
    <row r="35" spans="1:27" ht="11.25" customHeight="1">
      <c r="A35" s="22" t="s">
        <v>6</v>
      </c>
      <c r="B35" s="86">
        <f>B33+1</f>
        <v>27</v>
      </c>
      <c r="C35" s="125"/>
      <c r="D35" s="125"/>
      <c r="E35" s="125"/>
      <c r="F35" s="76">
        <f t="shared" si="15"/>
        <v>0</v>
      </c>
      <c r="G35" s="91">
        <f t="shared" si="16"/>
      </c>
      <c r="H35" s="126"/>
      <c r="I35" s="126"/>
      <c r="J35" s="178">
        <f>IF(I35="",0,1)</f>
        <v>0</v>
      </c>
      <c r="K35" s="126"/>
      <c r="L35" s="178">
        <f>IF(K35="",0,1)</f>
        <v>0</v>
      </c>
      <c r="M35" s="126"/>
      <c r="N35" s="178">
        <f>IF(M35="",0,1)</f>
        <v>0</v>
      </c>
      <c r="O35" s="126"/>
      <c r="P35" s="178">
        <f>IF(O35="",0,1)</f>
        <v>0</v>
      </c>
      <c r="Q35" s="126"/>
      <c r="R35" s="178">
        <f>IF(Q35="",0,1)</f>
        <v>0</v>
      </c>
      <c r="S35" s="271"/>
      <c r="T35" s="499"/>
      <c r="U35" s="499"/>
      <c r="V35" s="499"/>
      <c r="W35" s="499"/>
      <c r="X35" s="499"/>
      <c r="Y35" s="499"/>
      <c r="Z35" s="5"/>
      <c r="AA35" s="5"/>
    </row>
    <row r="36" spans="1:27" ht="11.25" customHeight="1">
      <c r="A36" s="22" t="s">
        <v>7</v>
      </c>
      <c r="B36" s="86">
        <f>B35+1</f>
        <v>28</v>
      </c>
      <c r="C36" s="125"/>
      <c r="D36" s="125"/>
      <c r="E36" s="125"/>
      <c r="F36" s="76">
        <f t="shared" si="15"/>
        <v>0</v>
      </c>
      <c r="G36" s="91">
        <f t="shared" si="16"/>
      </c>
      <c r="H36" s="126"/>
      <c r="I36" s="126"/>
      <c r="J36" s="178">
        <f>IF(I36="",J35,J35+1)</f>
        <v>0</v>
      </c>
      <c r="K36" s="126"/>
      <c r="L36" s="178">
        <f>IF(K36="",L35,L35+1)</f>
        <v>0</v>
      </c>
      <c r="M36" s="126"/>
      <c r="N36" s="178">
        <f>IF(M36="",N35,N35+1)</f>
        <v>0</v>
      </c>
      <c r="O36" s="126"/>
      <c r="P36" s="178">
        <f>IF(O36="",P35,P35+1)</f>
        <v>0</v>
      </c>
      <c r="Q36" s="126"/>
      <c r="R36" s="178">
        <f>IF(Q36="",R35,R35+1)</f>
        <v>0</v>
      </c>
      <c r="S36" s="271"/>
      <c r="T36" s="499"/>
      <c r="U36" s="499"/>
      <c r="V36" s="499"/>
      <c r="W36" s="499"/>
      <c r="X36" s="499"/>
      <c r="Y36" s="499"/>
      <c r="Z36" s="5"/>
      <c r="AA36" s="5"/>
    </row>
    <row r="37" spans="1:27" ht="11.25" customHeight="1">
      <c r="A37" s="22" t="s">
        <v>8</v>
      </c>
      <c r="B37" s="86">
        <f>B36+1</f>
        <v>29</v>
      </c>
      <c r="C37" s="125"/>
      <c r="D37" s="125"/>
      <c r="E37" s="125"/>
      <c r="F37" s="76">
        <f t="shared" si="15"/>
        <v>0</v>
      </c>
      <c r="G37" s="91">
        <f t="shared" si="16"/>
      </c>
      <c r="H37" s="126"/>
      <c r="I37" s="126"/>
      <c r="J37" s="178">
        <f>IF(I37="",J36,J36+1)</f>
        <v>0</v>
      </c>
      <c r="K37" s="126"/>
      <c r="L37" s="178">
        <f>IF(K37="",L36,L36+1)</f>
        <v>0</v>
      </c>
      <c r="M37" s="126"/>
      <c r="N37" s="178">
        <f>IF(M37="",N36,N36+1)</f>
        <v>0</v>
      </c>
      <c r="O37" s="126"/>
      <c r="P37" s="178">
        <f>IF(O37="",P36,P36+1)</f>
        <v>0</v>
      </c>
      <c r="Q37" s="126"/>
      <c r="R37" s="178">
        <f>IF(Q37="",R36,R36+1)</f>
        <v>0</v>
      </c>
      <c r="S37" s="271"/>
      <c r="T37" s="499"/>
      <c r="U37" s="499"/>
      <c r="V37" s="499"/>
      <c r="W37" s="499"/>
      <c r="X37" s="499"/>
      <c r="Y37" s="499"/>
      <c r="Z37" s="5"/>
      <c r="AA37" s="5"/>
    </row>
    <row r="38" spans="1:27" ht="11.25" customHeight="1">
      <c r="A38" s="22" t="s">
        <v>111</v>
      </c>
      <c r="B38" s="86">
        <f>B37+1</f>
        <v>30</v>
      </c>
      <c r="C38" s="125"/>
      <c r="D38" s="125"/>
      <c r="E38" s="125"/>
      <c r="F38" s="76">
        <f t="shared" si="15"/>
        <v>0</v>
      </c>
      <c r="G38" s="91">
        <f t="shared" si="16"/>
      </c>
      <c r="H38" s="126"/>
      <c r="I38" s="126"/>
      <c r="J38" s="178">
        <f>IF(I38="",J37,J37+1)</f>
        <v>0</v>
      </c>
      <c r="K38" s="126"/>
      <c r="L38" s="178">
        <f>IF(K38="",L37,L37+1)</f>
        <v>0</v>
      </c>
      <c r="M38" s="126"/>
      <c r="N38" s="178">
        <f>IF(M38="",N37,N37+1)</f>
        <v>0</v>
      </c>
      <c r="O38" s="126"/>
      <c r="P38" s="178">
        <f>IF(O38="",P37,P37+1)</f>
        <v>0</v>
      </c>
      <c r="Q38" s="126"/>
      <c r="R38" s="178">
        <f>IF(Q38="",R37,R37+1)</f>
        <v>0</v>
      </c>
      <c r="S38" s="271"/>
      <c r="T38" s="499"/>
      <c r="U38" s="499"/>
      <c r="V38" s="499"/>
      <c r="W38" s="499"/>
      <c r="X38" s="499"/>
      <c r="Y38" s="499"/>
      <c r="Z38" s="5"/>
      <c r="AA38" s="5"/>
    </row>
    <row r="39" spans="1:27" ht="11.25" customHeight="1">
      <c r="A39" s="22" t="s">
        <v>107</v>
      </c>
      <c r="B39" s="323">
        <f>B38+1</f>
        <v>31</v>
      </c>
      <c r="C39" s="125"/>
      <c r="D39" s="125"/>
      <c r="E39" s="125"/>
      <c r="F39" s="76">
        <f t="shared" si="15"/>
        <v>0</v>
      </c>
      <c r="G39" s="91">
        <f t="shared" si="16"/>
      </c>
      <c r="H39" s="126"/>
      <c r="I39" s="126"/>
      <c r="J39" s="178">
        <f>IF(I39="",J38,J38+1)</f>
        <v>0</v>
      </c>
      <c r="K39" s="126"/>
      <c r="L39" s="178">
        <f>IF(K39="",L38,L38+1)</f>
        <v>0</v>
      </c>
      <c r="M39" s="126"/>
      <c r="N39" s="178">
        <f>IF(M39="",N38,N38+1)</f>
        <v>0</v>
      </c>
      <c r="O39" s="126"/>
      <c r="P39" s="178">
        <f>IF(O39="",P38,P38+1)</f>
        <v>0</v>
      </c>
      <c r="Q39" s="126"/>
      <c r="R39" s="178">
        <f>IF(Q39="",R38,R38+1)</f>
        <v>0</v>
      </c>
      <c r="S39" s="271"/>
      <c r="T39" s="417"/>
      <c r="U39" s="418"/>
      <c r="V39" s="418"/>
      <c r="W39" s="418"/>
      <c r="X39" s="418"/>
      <c r="Y39" s="419"/>
      <c r="Z39" s="5"/>
      <c r="AA39" s="5"/>
    </row>
    <row r="40" spans="1:27" ht="11.25" customHeight="1">
      <c r="A40" s="410" t="s">
        <v>24</v>
      </c>
      <c r="B40" s="411"/>
      <c r="C40" s="13">
        <f>SUM(C35:C39)</f>
        <v>0</v>
      </c>
      <c r="D40" s="13">
        <f>SUM(D35:D39)+ROUNDDOWN(F40/60,0)</f>
        <v>0</v>
      </c>
      <c r="E40" s="13">
        <f>F40-60*ROUNDDOWN(F40/60,0)</f>
        <v>0</v>
      </c>
      <c r="F40" s="145">
        <f>SUM(F35:F39)</f>
        <v>0</v>
      </c>
      <c r="G40" s="53">
        <f>IF((D40*60+E40)=0,0,ROUND((C40*60)/(D40*60+E40),1))</f>
        <v>0</v>
      </c>
      <c r="H40" s="27">
        <f>SUM(H35:H39)</f>
        <v>0</v>
      </c>
      <c r="I40" s="27">
        <f>IF(SUM(I35:I39)=0,0,ROUND(AVERAGE(I35:I39),0))</f>
        <v>0</v>
      </c>
      <c r="J40" s="179">
        <f>IF(J37=0,0,1)</f>
        <v>0</v>
      </c>
      <c r="K40" s="27">
        <f>IF(SUM(K35:K39)=0,0,ROUND(AVERAGE(K35:K39),0))</f>
        <v>0</v>
      </c>
      <c r="L40" s="179">
        <f>IF(L37=0,0,1)</f>
        <v>0</v>
      </c>
      <c r="M40" s="27">
        <f>IF(SUM(M35:M39)=0,0,ROUND(AVERAGE(M35:M39),0))</f>
        <v>0</v>
      </c>
      <c r="N40" s="179">
        <f>IF(N37=0,0,1)</f>
        <v>0</v>
      </c>
      <c r="O40" s="27">
        <f>IF(SUM(O35:O39)=0,0,ROUND(AVERAGE(O35:O39),0))</f>
        <v>0</v>
      </c>
      <c r="P40" s="179">
        <f>IF(P37=0,0,1)</f>
        <v>0</v>
      </c>
      <c r="Q40" s="27">
        <f>IF(SUM(Q35:Q39)=0,0,ROUND(AVERAGE(Q35:Q39),0))</f>
        <v>0</v>
      </c>
      <c r="R40" s="179">
        <f>IF(R37=0,0,1)</f>
        <v>0</v>
      </c>
      <c r="S40" s="268"/>
      <c r="T40" s="497"/>
      <c r="U40" s="497"/>
      <c r="V40" s="497"/>
      <c r="W40" s="497"/>
      <c r="X40" s="497"/>
      <c r="Y40" s="497"/>
      <c r="Z40" s="5"/>
      <c r="AA40" s="5"/>
    </row>
    <row r="41" spans="1:25" ht="11.25" customHeight="1">
      <c r="A41" s="406" t="s">
        <v>34</v>
      </c>
      <c r="B41" s="407"/>
      <c r="C41" s="14">
        <f>C9+C18+C26+C34+C40</f>
        <v>0</v>
      </c>
      <c r="D41" s="11">
        <f>D9+D18+D26+D34+D40+ROUNDDOWN(F41/60,0)</f>
        <v>0</v>
      </c>
      <c r="E41" s="11">
        <f>F41-60*ROUNDDOWN(F41/60,0)</f>
        <v>0</v>
      </c>
      <c r="F41" s="147">
        <f>E9+E18+E26+E34+E40</f>
        <v>0</v>
      </c>
      <c r="G41" s="61">
        <f>IF((D41*60+E41)=0,0,ROUND((C41*60)/(D41*60+E41),1))</f>
        <v>0</v>
      </c>
      <c r="H41" s="28">
        <f>H9+H18+H26+H34+H40</f>
        <v>0</v>
      </c>
      <c r="I41" s="28">
        <f>IF(I42=0,"",(I9+I18+I26+I34+I40)/I42)</f>
      </c>
      <c r="J41" s="195"/>
      <c r="K41" s="28">
        <f>IF(K42=0,"",(K9+K18+K26+K34+K40)/K42)</f>
      </c>
      <c r="L41" s="195"/>
      <c r="M41" s="28">
        <f>IF(M42=0,"",(M9+M18+M26+M34+M40)/M42)</f>
      </c>
      <c r="N41" s="195"/>
      <c r="O41" s="28">
        <f>IF(O42=0,"",(O9+O18+O26+O34+O40)/O42)</f>
      </c>
      <c r="P41" s="195"/>
      <c r="Q41" s="28">
        <f>IF(Q42=0,"",(Q9+Q18+Q26+Q34+Q40)/Q42)</f>
      </c>
      <c r="R41" s="195"/>
      <c r="S41" s="29"/>
      <c r="T41" s="30"/>
      <c r="U41" s="2" t="s">
        <v>0</v>
      </c>
      <c r="V41" s="2" t="s">
        <v>30</v>
      </c>
      <c r="W41" s="2" t="s">
        <v>16</v>
      </c>
      <c r="X41" s="2" t="s">
        <v>23</v>
      </c>
      <c r="Y41" s="2" t="s">
        <v>26</v>
      </c>
    </row>
    <row r="42" spans="1:26" ht="11.25" customHeight="1">
      <c r="A42" s="408"/>
      <c r="B42" s="408"/>
      <c r="C42" s="2" t="s">
        <v>0</v>
      </c>
      <c r="D42" s="2" t="s">
        <v>15</v>
      </c>
      <c r="E42" s="2" t="s">
        <v>16</v>
      </c>
      <c r="F42" s="76"/>
      <c r="G42" s="22" t="s">
        <v>12</v>
      </c>
      <c r="H42" s="37" t="s">
        <v>17</v>
      </c>
      <c r="I42" s="174">
        <f>J9+J18+J26+J34+J40</f>
        <v>0</v>
      </c>
      <c r="J42" s="175"/>
      <c r="K42" s="174">
        <f>L9+L18+L26+L34+L40</f>
        <v>0</v>
      </c>
      <c r="L42" s="175"/>
      <c r="M42" s="174">
        <f>N9+N18+N26+N34+N40</f>
        <v>0</v>
      </c>
      <c r="N42" s="175"/>
      <c r="O42" s="174">
        <f>P9+P18+P26+P34+P40</f>
        <v>0</v>
      </c>
      <c r="P42" s="175"/>
      <c r="Q42" s="174">
        <f>R9+R18+R26+R34+R40</f>
        <v>0</v>
      </c>
      <c r="R42" s="138"/>
      <c r="S42" s="248"/>
      <c r="T42" s="244" t="s">
        <v>164</v>
      </c>
      <c r="U42" s="23">
        <f>C41+Juin!U40</f>
        <v>0</v>
      </c>
      <c r="V42" s="23">
        <f>D41+Juin!V40+ROUNDDOWN(Z42/60,0)</f>
        <v>0</v>
      </c>
      <c r="W42" s="12">
        <f>Z42-60*ROUNDDOWN(Z42/60,0)</f>
        <v>0</v>
      </c>
      <c r="X42" s="12">
        <f>IF((V42*60+W42)=0,0,ROUND((U42*60)/(V42*60+W42),1))</f>
        <v>0</v>
      </c>
      <c r="Y42" s="23">
        <f>H41+Juin!Y40</f>
        <v>0</v>
      </c>
      <c r="Z42" s="10">
        <f>E41+Juin!W40</f>
        <v>0</v>
      </c>
    </row>
    <row r="43" spans="1:26" ht="11.25" customHeight="1">
      <c r="A43" s="477" t="s">
        <v>236</v>
      </c>
      <c r="B43" s="477"/>
      <c r="C43" s="49">
        <f>'Décembre 14'!$C$40</f>
        <v>0</v>
      </c>
      <c r="D43" s="50">
        <f>'Décembre 14'!$D$40</f>
        <v>0</v>
      </c>
      <c r="E43" s="50">
        <f>'Décembre 14'!$E$40</f>
        <v>0</v>
      </c>
      <c r="F43" s="158"/>
      <c r="G43" s="51">
        <f>IF((D43*60+E43)=0,0,ROUND((C43*60)/(D43*60+E43),1))</f>
        <v>0</v>
      </c>
      <c r="H43" s="218">
        <f>'Décembre 14'!$H$40</f>
        <v>0</v>
      </c>
      <c r="I43" s="174"/>
      <c r="J43" s="175"/>
      <c r="K43" s="174"/>
      <c r="L43" s="175"/>
      <c r="M43" s="174"/>
      <c r="N43" s="175"/>
      <c r="O43" s="174"/>
      <c r="P43" s="175"/>
      <c r="Q43" s="174"/>
      <c r="R43" s="138"/>
      <c r="S43" s="217"/>
      <c r="T43" s="327" t="s">
        <v>238</v>
      </c>
      <c r="U43" s="239">
        <f>$C$41+Juin!U41</f>
        <v>0</v>
      </c>
      <c r="V43" s="237">
        <f>$D$41+Juin!V41+ROUNDDOWN(Z43/60,0)</f>
        <v>0</v>
      </c>
      <c r="W43" s="237">
        <f>Z43-60*ROUNDDOWN(Z43/60,0)</f>
        <v>0</v>
      </c>
      <c r="X43" s="237">
        <f>IF((V43*60+W43)=0,0,ROUND((U43*60)/(V43*60+W43),1))</f>
        <v>0</v>
      </c>
      <c r="Y43" s="239">
        <f>H41+Juin!Y41</f>
        <v>0</v>
      </c>
      <c r="Z43" s="246">
        <f>E41+Juin!W41</f>
        <v>0</v>
      </c>
    </row>
    <row r="44" spans="1:21" ht="11.25" customHeight="1">
      <c r="A44" s="477" t="s">
        <v>25</v>
      </c>
      <c r="B44" s="477"/>
      <c r="C44" s="49">
        <f>Janvier!C42</f>
        <v>0</v>
      </c>
      <c r="D44" s="49">
        <f>Janvier!D42</f>
        <v>0</v>
      </c>
      <c r="E44" s="49">
        <f>Janvier!E42</f>
        <v>0</v>
      </c>
      <c r="F44" s="148"/>
      <c r="G44" s="48">
        <f aca="true" t="shared" si="23" ref="G44:G49">IF((D44*60+E44)=0,0,ROUND((C44*60)/(D44*60+E44),1))</f>
        <v>0</v>
      </c>
      <c r="H44" s="54">
        <f>Janvier!H42</f>
        <v>0</v>
      </c>
      <c r="T44" s="66"/>
      <c r="U44" s="66"/>
    </row>
    <row r="45" spans="1:21" ht="11.25" customHeight="1">
      <c r="A45" s="477" t="s">
        <v>27</v>
      </c>
      <c r="B45" s="523"/>
      <c r="C45" s="49">
        <f>Février!C38</f>
        <v>0</v>
      </c>
      <c r="D45" s="49">
        <f>Février!D38</f>
        <v>0</v>
      </c>
      <c r="E45" s="49">
        <f>Février!E38</f>
        <v>0</v>
      </c>
      <c r="F45" s="148"/>
      <c r="G45" s="48">
        <f t="shared" si="23"/>
        <v>0</v>
      </c>
      <c r="H45" s="54">
        <f>Février!H38</f>
        <v>0</v>
      </c>
      <c r="T45" s="66"/>
      <c r="U45" s="66"/>
    </row>
    <row r="46" spans="1:25" ht="11.25" customHeight="1">
      <c r="A46" s="477" t="s">
        <v>28</v>
      </c>
      <c r="B46" s="477"/>
      <c r="C46" s="55">
        <f>Mars!C42</f>
        <v>0</v>
      </c>
      <c r="D46" s="55">
        <f>Mars!D42</f>
        <v>0</v>
      </c>
      <c r="E46" s="55">
        <f>Mars!E42</f>
        <v>0</v>
      </c>
      <c r="F46" s="148"/>
      <c r="G46" s="48">
        <f t="shared" si="23"/>
        <v>0</v>
      </c>
      <c r="H46" s="54">
        <f>Mars!H42</f>
        <v>0</v>
      </c>
      <c r="S46" s="74"/>
      <c r="T46" s="71"/>
      <c r="U46" s="71"/>
      <c r="V46" s="71"/>
      <c r="W46" s="71"/>
      <c r="X46" s="71"/>
      <c r="Y46" s="71"/>
    </row>
    <row r="47" spans="1:25" ht="11.25" customHeight="1">
      <c r="A47" s="477" t="s">
        <v>31</v>
      </c>
      <c r="B47" s="477"/>
      <c r="C47" s="55">
        <f>Avril!C40</f>
        <v>0</v>
      </c>
      <c r="D47" s="55">
        <f>Avril!D40</f>
        <v>0</v>
      </c>
      <c r="E47" s="48">
        <f>Avril!E40</f>
        <v>0</v>
      </c>
      <c r="F47" s="148"/>
      <c r="G47" s="48">
        <f t="shared" si="23"/>
        <v>0</v>
      </c>
      <c r="H47" s="54">
        <f>Avril!H40</f>
        <v>0</v>
      </c>
      <c r="S47" s="74"/>
      <c r="T47" s="71"/>
      <c r="U47" s="71"/>
      <c r="V47" s="71"/>
      <c r="W47" s="71"/>
      <c r="X47" s="71"/>
      <c r="Y47" s="71"/>
    </row>
    <row r="48" spans="1:25" ht="11.25" customHeight="1">
      <c r="A48" s="477" t="s">
        <v>32</v>
      </c>
      <c r="B48" s="477"/>
      <c r="C48" s="55">
        <f>Mai!C41</f>
        <v>0</v>
      </c>
      <c r="D48" s="48">
        <f>Mai!D41</f>
        <v>0</v>
      </c>
      <c r="E48" s="48">
        <f>Mai!E41</f>
        <v>0</v>
      </c>
      <c r="F48" s="148"/>
      <c r="G48" s="48">
        <f t="shared" si="23"/>
        <v>0</v>
      </c>
      <c r="H48" s="54">
        <f>Mai!H41</f>
        <v>0</v>
      </c>
      <c r="S48" s="74"/>
      <c r="T48" s="71"/>
      <c r="V48" s="71"/>
      <c r="W48" s="71"/>
      <c r="X48" s="71"/>
      <c r="Y48" s="71"/>
    </row>
    <row r="49" spans="1:8" ht="11.25" customHeight="1">
      <c r="A49" s="477" t="s">
        <v>33</v>
      </c>
      <c r="B49" s="477"/>
      <c r="C49" s="55">
        <f>Juin!C39</f>
        <v>0</v>
      </c>
      <c r="D49" s="55">
        <f>Juin!D39</f>
        <v>0</v>
      </c>
      <c r="E49" s="55">
        <f>Juin!E39</f>
        <v>0</v>
      </c>
      <c r="F49" s="149"/>
      <c r="G49" s="48">
        <f t="shared" si="23"/>
        <v>0</v>
      </c>
      <c r="H49" s="56">
        <f>Juin!H39</f>
        <v>0</v>
      </c>
    </row>
    <row r="50" spans="3:8" ht="12.75" hidden="1">
      <c r="C50" s="235">
        <f>SUM(C43:C49)+C41</f>
        <v>0</v>
      </c>
      <c r="D50" s="235">
        <f>SUM(D43:D49)+D41</f>
        <v>0</v>
      </c>
      <c r="E50" s="235">
        <f>SUM(E43:E49)+E41</f>
        <v>0</v>
      </c>
      <c r="H50" s="235">
        <f>SUM(H43:H49)+H41</f>
        <v>0</v>
      </c>
    </row>
    <row r="51" spans="3:8" ht="12.75" hidden="1">
      <c r="C51" s="235">
        <f>SUM(C44:C49)+C41</f>
        <v>0</v>
      </c>
      <c r="D51" s="235">
        <f>SUM(D44:D49)+D41</f>
        <v>0</v>
      </c>
      <c r="E51" s="235">
        <f>SUM(E44:E49)+E41</f>
        <v>0</v>
      </c>
      <c r="H51" s="235">
        <f>SUM(H44:H49)+H41</f>
        <v>0</v>
      </c>
    </row>
  </sheetData>
  <sheetProtection sheet="1" selectLockedCells="1"/>
  <mergeCells count="64">
    <mergeCell ref="A47:B47"/>
    <mergeCell ref="A41:B41"/>
    <mergeCell ref="A42:B42"/>
    <mergeCell ref="T18:Y18"/>
    <mergeCell ref="A49:B49"/>
    <mergeCell ref="A9:B9"/>
    <mergeCell ref="A48:B48"/>
    <mergeCell ref="A34:B34"/>
    <mergeCell ref="A44:B44"/>
    <mergeCell ref="T14:Y14"/>
    <mergeCell ref="A45:B45"/>
    <mergeCell ref="A46:B46"/>
    <mergeCell ref="T16:Y16"/>
    <mergeCell ref="A1:X1"/>
    <mergeCell ref="A2:A3"/>
    <mergeCell ref="B2:B3"/>
    <mergeCell ref="C2:C3"/>
    <mergeCell ref="D2:D3"/>
    <mergeCell ref="E2:E3"/>
    <mergeCell ref="T12:Y12"/>
    <mergeCell ref="T13:Y13"/>
    <mergeCell ref="G2:G3"/>
    <mergeCell ref="I2:I3"/>
    <mergeCell ref="K2:K3"/>
    <mergeCell ref="A26:B26"/>
    <mergeCell ref="A18:B18"/>
    <mergeCell ref="M2:M3"/>
    <mergeCell ref="T15:Y15"/>
    <mergeCell ref="T7:Y7"/>
    <mergeCell ref="T8:Y8"/>
    <mergeCell ref="S2:S3"/>
    <mergeCell ref="T9:Y9"/>
    <mergeCell ref="T10:Y10"/>
    <mergeCell ref="T11:Y11"/>
    <mergeCell ref="T26:Y26"/>
    <mergeCell ref="T27:Y27"/>
    <mergeCell ref="T17:Y17"/>
    <mergeCell ref="T19:Y19"/>
    <mergeCell ref="T20:Y20"/>
    <mergeCell ref="T21:Y21"/>
    <mergeCell ref="A10:B10"/>
    <mergeCell ref="A43:B43"/>
    <mergeCell ref="T2:Y3"/>
    <mergeCell ref="T4:Y4"/>
    <mergeCell ref="T5:Y5"/>
    <mergeCell ref="T6:Y6"/>
    <mergeCell ref="T35:Y35"/>
    <mergeCell ref="T36:Y36"/>
    <mergeCell ref="A40:B40"/>
    <mergeCell ref="T39:Y39"/>
    <mergeCell ref="T22:Y22"/>
    <mergeCell ref="T23:Y23"/>
    <mergeCell ref="T24:Y24"/>
    <mergeCell ref="T25:Y25"/>
    <mergeCell ref="T28:Y28"/>
    <mergeCell ref="T29:Y29"/>
    <mergeCell ref="T30:Y30"/>
    <mergeCell ref="T37:Y37"/>
    <mergeCell ref="T38:Y38"/>
    <mergeCell ref="T40:Y40"/>
    <mergeCell ref="T31:Y31"/>
    <mergeCell ref="T32:Y32"/>
    <mergeCell ref="T33:Y33"/>
    <mergeCell ref="T34:Y34"/>
  </mergeCells>
  <printOptions/>
  <pageMargins left="0" right="0" top="0" bottom="0"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Q52"/>
  <sheetViews>
    <sheetView zoomScale="110" zoomScaleNormal="110" zoomScalePageLayoutView="0" workbookViewId="0" topLeftCell="A1">
      <pane ySplit="3" topLeftCell="A4" activePane="bottomLeft" state="frozen"/>
      <selection pane="topLeft" activeCell="A1" sqref="A1"/>
      <selection pane="bottomLeft" activeCell="Q40" sqref="Q40"/>
    </sheetView>
  </sheetViews>
  <sheetFormatPr defaultColWidth="11.421875" defaultRowHeight="12.75"/>
  <cols>
    <col min="1" max="1" width="9.7109375" style="0" customWidth="1"/>
    <col min="2" max="2" width="4.8515625" style="0" customWidth="1"/>
    <col min="3" max="3" width="7.140625" style="0" customWidth="1"/>
    <col min="4" max="4" width="4.7109375" style="0" customWidth="1"/>
    <col min="5" max="5" width="3.8515625" style="0" customWidth="1"/>
    <col min="6" max="6" width="5.00390625" style="79" hidden="1" customWidth="1"/>
    <col min="7" max="7" width="5.57421875" style="0" customWidth="1"/>
    <col min="8" max="8" width="6.00390625" style="0" customWidth="1"/>
    <col min="9" max="9" width="3.421875" style="0" customWidth="1"/>
    <col min="10" max="10" width="3.421875" style="79" hidden="1" customWidth="1"/>
    <col min="11" max="11" width="3.421875" style="0" customWidth="1"/>
    <col min="12" max="12" width="3.421875" style="79" hidden="1" customWidth="1"/>
    <col min="13" max="13" width="5.00390625" style="0" customWidth="1"/>
    <col min="14" max="14" width="3.421875" style="79" hidden="1" customWidth="1"/>
    <col min="15" max="15" width="3.8515625" style="84" customWidth="1"/>
    <col min="16" max="16" width="3.8515625" style="170" hidden="1" customWidth="1"/>
    <col min="17" max="17" width="3.8515625" style="84" customWidth="1"/>
    <col min="18" max="18" width="3.8515625" style="170" hidden="1" customWidth="1"/>
    <col min="20" max="20" width="18.8515625" style="0" customWidth="1"/>
    <col min="22" max="22" width="9.57421875" style="0" customWidth="1"/>
    <col min="23" max="23" width="8.57421875" style="0" customWidth="1"/>
    <col min="26" max="26" width="11.421875" style="0" hidden="1" customWidth="1"/>
  </cols>
  <sheetData>
    <row r="1" spans="1:25" ht="18">
      <c r="A1" s="466" t="s">
        <v>228</v>
      </c>
      <c r="B1" s="466"/>
      <c r="C1" s="466"/>
      <c r="D1" s="466"/>
      <c r="E1" s="466"/>
      <c r="F1" s="466"/>
      <c r="G1" s="466"/>
      <c r="H1" s="466"/>
      <c r="I1" s="466"/>
      <c r="J1" s="466"/>
      <c r="K1" s="466"/>
      <c r="L1" s="466"/>
      <c r="M1" s="466"/>
      <c r="N1" s="466"/>
      <c r="O1" s="466"/>
      <c r="P1" s="466"/>
      <c r="Q1" s="466"/>
      <c r="R1" s="466"/>
      <c r="S1" s="466"/>
      <c r="T1" s="466"/>
      <c r="U1" s="466"/>
      <c r="V1" s="466"/>
      <c r="W1" s="466"/>
      <c r="X1" s="466"/>
      <c r="Y1" s="220"/>
    </row>
    <row r="2" spans="1:25" ht="15.75" customHeight="1">
      <c r="A2" s="467" t="s">
        <v>1</v>
      </c>
      <c r="B2" s="467" t="s">
        <v>9</v>
      </c>
      <c r="C2" s="467" t="s">
        <v>0</v>
      </c>
      <c r="D2" s="467" t="s">
        <v>15</v>
      </c>
      <c r="E2" s="467" t="s">
        <v>16</v>
      </c>
      <c r="F2" s="76" t="s">
        <v>16</v>
      </c>
      <c r="G2" s="469" t="s">
        <v>12</v>
      </c>
      <c r="H2" s="25" t="s">
        <v>17</v>
      </c>
      <c r="I2" s="458" t="s">
        <v>40</v>
      </c>
      <c r="J2" s="150"/>
      <c r="K2" s="458" t="s">
        <v>11</v>
      </c>
      <c r="L2" s="150"/>
      <c r="M2" s="458" t="s">
        <v>22</v>
      </c>
      <c r="N2" s="150"/>
      <c r="O2" s="81" t="s">
        <v>19</v>
      </c>
      <c r="P2" s="166"/>
      <c r="Q2" s="81" t="s">
        <v>19</v>
      </c>
      <c r="R2" s="166"/>
      <c r="S2" s="460" t="s">
        <v>13</v>
      </c>
      <c r="T2" s="529" t="s">
        <v>14</v>
      </c>
      <c r="U2" s="530"/>
      <c r="V2" s="530"/>
      <c r="W2" s="530"/>
      <c r="X2" s="530"/>
      <c r="Y2" s="531"/>
    </row>
    <row r="3" spans="1:25" ht="15.75" customHeight="1">
      <c r="A3" s="468"/>
      <c r="B3" s="468"/>
      <c r="C3" s="468"/>
      <c r="D3" s="468"/>
      <c r="E3" s="468"/>
      <c r="F3" s="76"/>
      <c r="G3" s="470"/>
      <c r="H3" s="26" t="s">
        <v>18</v>
      </c>
      <c r="I3" s="459"/>
      <c r="J3" s="151"/>
      <c r="K3" s="459"/>
      <c r="L3" s="151"/>
      <c r="M3" s="459"/>
      <c r="N3" s="151"/>
      <c r="O3" s="82" t="s">
        <v>20</v>
      </c>
      <c r="P3" s="167"/>
      <c r="Q3" s="82" t="s">
        <v>21</v>
      </c>
      <c r="R3" s="167"/>
      <c r="S3" s="461"/>
      <c r="T3" s="529"/>
      <c r="U3" s="530"/>
      <c r="V3" s="530"/>
      <c r="W3" s="530"/>
      <c r="X3" s="530"/>
      <c r="Y3" s="531"/>
    </row>
    <row r="4" spans="1:25" ht="11.25" customHeight="1">
      <c r="A4" s="85" t="s">
        <v>4</v>
      </c>
      <c r="B4" s="85">
        <v>1</v>
      </c>
      <c r="C4" s="41"/>
      <c r="D4" s="41"/>
      <c r="E4" s="41"/>
      <c r="F4" s="76">
        <f>E4</f>
        <v>0</v>
      </c>
      <c r="G4" s="91">
        <f aca="true" t="shared" si="0" ref="G4:G22">IF((D4*60+F4)=0,"",ROUND((C4*60)/(D4*60+F4),1))</f>
      </c>
      <c r="H4" s="122"/>
      <c r="I4" s="122"/>
      <c r="J4" s="178">
        <f>IF(I4="",0,1)</f>
        <v>0</v>
      </c>
      <c r="K4" s="122"/>
      <c r="L4" s="178">
        <f>IF(K4="",0,1)</f>
        <v>0</v>
      </c>
      <c r="M4" s="122"/>
      <c r="N4" s="178">
        <f>IF(M4="",0,1)</f>
        <v>0</v>
      </c>
      <c r="O4" s="267"/>
      <c r="P4" s="178">
        <f>IF(O4="",0,1)</f>
        <v>0</v>
      </c>
      <c r="Q4" s="267"/>
      <c r="R4" s="178">
        <f>IF(Q4="",0,1)</f>
        <v>0</v>
      </c>
      <c r="S4" s="267"/>
      <c r="T4" s="417"/>
      <c r="U4" s="418"/>
      <c r="V4" s="418"/>
      <c r="W4" s="418"/>
      <c r="X4" s="418"/>
      <c r="Y4" s="419"/>
    </row>
    <row r="5" spans="1:25" ht="11.25" customHeight="1">
      <c r="A5" s="76" t="s">
        <v>5</v>
      </c>
      <c r="B5" s="76">
        <f>B4+1</f>
        <v>2</v>
      </c>
      <c r="C5" s="41"/>
      <c r="D5" s="41"/>
      <c r="E5" s="41"/>
      <c r="F5" s="76">
        <f>E5</f>
        <v>0</v>
      </c>
      <c r="G5" s="91">
        <f t="shared" si="0"/>
      </c>
      <c r="H5" s="122"/>
      <c r="I5" s="122"/>
      <c r="J5" s="178">
        <f>IF(I5="",J4,J4+1)</f>
        <v>0</v>
      </c>
      <c r="K5" s="122"/>
      <c r="L5" s="178">
        <f>IF(K5="",L4,L4+1)</f>
        <v>0</v>
      </c>
      <c r="M5" s="122"/>
      <c r="N5" s="178">
        <f>IF(M5="",N4,N4+1)</f>
        <v>0</v>
      </c>
      <c r="O5" s="267"/>
      <c r="P5" s="178">
        <f>IF(O5="",P4,P4+1)</f>
        <v>0</v>
      </c>
      <c r="Q5" s="267"/>
      <c r="R5" s="178">
        <f>IF(Q5="",R4,R4+1)</f>
        <v>0</v>
      </c>
      <c r="S5" s="267"/>
      <c r="T5" s="417"/>
      <c r="U5" s="418"/>
      <c r="V5" s="418"/>
      <c r="W5" s="418"/>
      <c r="X5" s="418"/>
      <c r="Y5" s="419"/>
    </row>
    <row r="6" spans="1:25" ht="11.25" customHeight="1">
      <c r="A6" s="410" t="s">
        <v>24</v>
      </c>
      <c r="B6" s="411"/>
      <c r="C6" s="13">
        <f>SUM(C4:C5)</f>
        <v>0</v>
      </c>
      <c r="D6" s="13">
        <f>SUM(D4:D5)+ROUNDDOWN(F6/60,0)</f>
        <v>0</v>
      </c>
      <c r="E6" s="13">
        <f>F6-60*ROUNDDOWN(F6/60,0)</f>
        <v>0</v>
      </c>
      <c r="F6" s="145">
        <f>SUM(F4:F5)</f>
        <v>0</v>
      </c>
      <c r="G6" s="53">
        <f>IF((D6*60+E6)=0,0,ROUND((C6*60)/(D6*60+E6),1))</f>
        <v>0</v>
      </c>
      <c r="H6" s="27">
        <f>SUM(H4:H5)</f>
        <v>0</v>
      </c>
      <c r="I6" s="27">
        <f>IF(SUM(I4:I5)=0,0,ROUND(AVERAGE(I4:I5),0))</f>
        <v>0</v>
      </c>
      <c r="J6" s="179">
        <f>IF(J5=0,0,1)</f>
        <v>0</v>
      </c>
      <c r="K6" s="27">
        <f>IF(SUM(K4:K5)=0,0,ROUND(AVERAGE(K4:K5),0))</f>
        <v>0</v>
      </c>
      <c r="L6" s="179">
        <f>IF(L5=0,0,1)</f>
        <v>0</v>
      </c>
      <c r="M6" s="27">
        <f>IF(SUM(M4:M5)=0,0,ROUND(AVERAGE(M4:M5),0))</f>
        <v>0</v>
      </c>
      <c r="N6" s="179">
        <f>IF(N5=0,0,1)</f>
        <v>0</v>
      </c>
      <c r="O6" s="27">
        <f>IF(SUM(O4:O5)=0,0,ROUND(AVERAGE(O4:O5),0))</f>
        <v>0</v>
      </c>
      <c r="P6" s="179">
        <f>IF(P5=0,0,1)</f>
        <v>0</v>
      </c>
      <c r="Q6" s="27">
        <f>IF(SUM(Q4:Q5)=0,0,ROUND(AVERAGE(Q4:Q5),0))</f>
        <v>0</v>
      </c>
      <c r="R6" s="179">
        <f>IF(R5=0,0,1)</f>
        <v>0</v>
      </c>
      <c r="S6" s="268"/>
      <c r="T6" s="420"/>
      <c r="U6" s="421"/>
      <c r="V6" s="421"/>
      <c r="W6" s="421"/>
      <c r="X6" s="421"/>
      <c r="Y6" s="422"/>
    </row>
    <row r="7" spans="1:25" ht="11.25" customHeight="1">
      <c r="A7" s="478" t="s">
        <v>86</v>
      </c>
      <c r="B7" s="479"/>
      <c r="C7" s="78">
        <f>C6+Juillet!C40</f>
        <v>0</v>
      </c>
      <c r="D7" s="78">
        <f>D6+Juillet!D40++ROUNDDOWN(F7/60,0)</f>
        <v>0</v>
      </c>
      <c r="E7" s="78">
        <f>F7-60*ROUNDDOWN(F7/60,0)</f>
        <v>0</v>
      </c>
      <c r="F7" s="146">
        <f>E6+Juillet!E40</f>
        <v>0</v>
      </c>
      <c r="G7" s="78">
        <f>IF((D7*60+E7)=0,0,ROUND((C7*60)/(D7*60+E7),1))</f>
        <v>0</v>
      </c>
      <c r="H7" s="88">
        <f>H6+Juillet!H40</f>
        <v>0</v>
      </c>
      <c r="I7" s="88">
        <f>IF(I6=0,Juillet!I40,IF(I6+Juillet!I40=0,"",ROUND((SUM(I4:I5)+SUM(Juillet!I35:I39))/(J5+Juillet!J39),0)))</f>
        <v>0</v>
      </c>
      <c r="J7" s="198"/>
      <c r="K7" s="88">
        <f>IF(K6=0,Juillet!K40,IF(K6+Juillet!K40=0,"",ROUND((SUM(K4:K5)+SUM(Juillet!K35:K39))/(L5+Juillet!L39),0)))</f>
        <v>0</v>
      </c>
      <c r="L7" s="198"/>
      <c r="M7" s="88">
        <f>IF(M6=0,Juillet!M40,IF(M6+Juillet!M40=0,"",ROUND((SUM(M4:M5)+SUM(Juillet!M35:M39))/(N5+Juillet!N39),0)))</f>
        <v>0</v>
      </c>
      <c r="N7" s="198"/>
      <c r="O7" s="88">
        <f>IF(O6=0,Juillet!O40,IF(O6+Juillet!O40=0,"",ROUND((SUM(O4:O5)+SUM(Juillet!O35:O39))/(P5+Juillet!P39),0)))</f>
        <v>0</v>
      </c>
      <c r="P7" s="198"/>
      <c r="Q7" s="88">
        <f>IF(Q6=0,Juillet!Q40,IF(Q6+Juillet!Q40=0,"",ROUND((SUM(Q4:Q5)+SUM(Juillet!Q35:Q39))/(R5+Juillet!R39),0)))</f>
        <v>0</v>
      </c>
      <c r="R7" s="198"/>
      <c r="S7" s="269"/>
      <c r="T7" s="480"/>
      <c r="U7" s="481"/>
      <c r="V7" s="481"/>
      <c r="W7" s="481"/>
      <c r="X7" s="481"/>
      <c r="Y7" s="482"/>
    </row>
    <row r="8" spans="1:34" s="80" customFormat="1" ht="11.25" customHeight="1">
      <c r="A8" s="85" t="s">
        <v>6</v>
      </c>
      <c r="B8" s="85">
        <f>B5+1</f>
        <v>3</v>
      </c>
      <c r="C8" s="125"/>
      <c r="D8" s="125"/>
      <c r="E8" s="125"/>
      <c r="F8" s="76">
        <f>E8</f>
        <v>0</v>
      </c>
      <c r="G8" s="91">
        <f t="shared" si="0"/>
      </c>
      <c r="H8" s="126"/>
      <c r="I8" s="126"/>
      <c r="J8" s="178">
        <f>IF(I8="",0,1)</f>
        <v>0</v>
      </c>
      <c r="K8" s="126"/>
      <c r="L8" s="178">
        <f>IF(K8="",0,1)</f>
        <v>0</v>
      </c>
      <c r="M8" s="126"/>
      <c r="N8" s="178">
        <f>IF(M8="",0,1)</f>
        <v>0</v>
      </c>
      <c r="O8" s="128"/>
      <c r="P8" s="178">
        <f>IF(O8="",0,1)</f>
        <v>0</v>
      </c>
      <c r="Q8" s="128"/>
      <c r="R8" s="178">
        <f>IF(Q8="",0,1)</f>
        <v>0</v>
      </c>
      <c r="S8" s="134"/>
      <c r="T8" s="417"/>
      <c r="U8" s="418"/>
      <c r="V8" s="418"/>
      <c r="W8" s="418"/>
      <c r="X8" s="418"/>
      <c r="Y8" s="419"/>
      <c r="Z8"/>
      <c r="AA8"/>
      <c r="AB8"/>
      <c r="AC8"/>
      <c r="AD8"/>
      <c r="AE8"/>
      <c r="AF8"/>
      <c r="AG8"/>
      <c r="AH8"/>
    </row>
    <row r="9" spans="1:25" ht="11.25" customHeight="1">
      <c r="A9" s="2" t="s">
        <v>7</v>
      </c>
      <c r="B9" s="2">
        <f aca="true" t="shared" si="1" ref="B9:B14">B8+1</f>
        <v>4</v>
      </c>
      <c r="C9" s="125"/>
      <c r="D9" s="125"/>
      <c r="E9" s="125"/>
      <c r="F9" s="76">
        <f aca="true" t="shared" si="2" ref="F9:F14">E9</f>
        <v>0</v>
      </c>
      <c r="G9" s="121">
        <f t="shared" si="0"/>
      </c>
      <c r="H9" s="126"/>
      <c r="I9" s="126"/>
      <c r="J9" s="178">
        <f aca="true" t="shared" si="3" ref="J9:J14">IF(I9="",J8,J8+1)</f>
        <v>0</v>
      </c>
      <c r="K9" s="126"/>
      <c r="L9" s="178">
        <f aca="true" t="shared" si="4" ref="L9:L14">IF(K9="",L8,L8+1)</f>
        <v>0</v>
      </c>
      <c r="M9" s="126"/>
      <c r="N9" s="178">
        <f aca="true" t="shared" si="5" ref="N9:N14">IF(M9="",N8,N8+1)</f>
        <v>0</v>
      </c>
      <c r="O9" s="271"/>
      <c r="P9" s="178">
        <f aca="true" t="shared" si="6" ref="P9:P14">IF(O9="",P8,P8+1)</f>
        <v>0</v>
      </c>
      <c r="Q9" s="271"/>
      <c r="R9" s="178">
        <f aca="true" t="shared" si="7" ref="R9:R14">IF(Q9="",R8,R8+1)</f>
        <v>0</v>
      </c>
      <c r="S9" s="134"/>
      <c r="T9" s="417"/>
      <c r="U9" s="418"/>
      <c r="V9" s="418"/>
      <c r="W9" s="418"/>
      <c r="X9" s="418"/>
      <c r="Y9" s="419"/>
    </row>
    <row r="10" spans="1:25" ht="11.25" customHeight="1">
      <c r="A10" s="2" t="s">
        <v>8</v>
      </c>
      <c r="B10" s="2">
        <f t="shared" si="1"/>
        <v>5</v>
      </c>
      <c r="C10" s="125"/>
      <c r="D10" s="125"/>
      <c r="E10" s="125"/>
      <c r="F10" s="76">
        <f t="shared" si="2"/>
        <v>0</v>
      </c>
      <c r="G10" s="91">
        <f t="shared" si="0"/>
      </c>
      <c r="H10" s="126"/>
      <c r="I10" s="126"/>
      <c r="J10" s="178">
        <f t="shared" si="3"/>
        <v>0</v>
      </c>
      <c r="K10" s="126"/>
      <c r="L10" s="178">
        <f t="shared" si="4"/>
        <v>0</v>
      </c>
      <c r="M10" s="126"/>
      <c r="N10" s="178">
        <f t="shared" si="5"/>
        <v>0</v>
      </c>
      <c r="O10" s="271"/>
      <c r="P10" s="178">
        <f t="shared" si="6"/>
        <v>0</v>
      </c>
      <c r="Q10" s="271"/>
      <c r="R10" s="178">
        <f t="shared" si="7"/>
        <v>0</v>
      </c>
      <c r="S10" s="134"/>
      <c r="T10" s="417"/>
      <c r="U10" s="418"/>
      <c r="V10" s="418"/>
      <c r="W10" s="418"/>
      <c r="X10" s="418"/>
      <c r="Y10" s="419"/>
    </row>
    <row r="11" spans="1:25" ht="11.25" customHeight="1">
      <c r="A11" s="2" t="s">
        <v>2</v>
      </c>
      <c r="B11" s="2">
        <f t="shared" si="1"/>
        <v>6</v>
      </c>
      <c r="C11" s="125"/>
      <c r="D11" s="125"/>
      <c r="E11" s="125"/>
      <c r="F11" s="76">
        <f t="shared" si="2"/>
        <v>0</v>
      </c>
      <c r="G11" s="91">
        <f t="shared" si="0"/>
      </c>
      <c r="H11" s="126"/>
      <c r="I11" s="126"/>
      <c r="J11" s="178">
        <f t="shared" si="3"/>
        <v>0</v>
      </c>
      <c r="K11" s="126"/>
      <c r="L11" s="178">
        <f t="shared" si="4"/>
        <v>0</v>
      </c>
      <c r="M11" s="126"/>
      <c r="N11" s="178">
        <f t="shared" si="5"/>
        <v>0</v>
      </c>
      <c r="O11" s="271"/>
      <c r="P11" s="178">
        <f t="shared" si="6"/>
        <v>0</v>
      </c>
      <c r="Q11" s="271"/>
      <c r="R11" s="178">
        <f t="shared" si="7"/>
        <v>0</v>
      </c>
      <c r="S11" s="134"/>
      <c r="T11" s="417"/>
      <c r="U11" s="418"/>
      <c r="V11" s="418"/>
      <c r="W11" s="418"/>
      <c r="X11" s="418"/>
      <c r="Y11" s="419"/>
    </row>
    <row r="12" spans="1:25" ht="11.25" customHeight="1">
      <c r="A12" s="2" t="s">
        <v>3</v>
      </c>
      <c r="B12" s="2">
        <f t="shared" si="1"/>
        <v>7</v>
      </c>
      <c r="C12" s="125"/>
      <c r="D12" s="125"/>
      <c r="E12" s="125"/>
      <c r="F12" s="76">
        <f t="shared" si="2"/>
        <v>0</v>
      </c>
      <c r="G12" s="91">
        <f t="shared" si="0"/>
      </c>
      <c r="H12" s="126"/>
      <c r="I12" s="126"/>
      <c r="J12" s="178">
        <f t="shared" si="3"/>
        <v>0</v>
      </c>
      <c r="K12" s="126"/>
      <c r="L12" s="178">
        <f t="shared" si="4"/>
        <v>0</v>
      </c>
      <c r="M12" s="126"/>
      <c r="N12" s="178">
        <f t="shared" si="5"/>
        <v>0</v>
      </c>
      <c r="O12" s="271"/>
      <c r="P12" s="178">
        <f t="shared" si="6"/>
        <v>0</v>
      </c>
      <c r="Q12" s="271"/>
      <c r="R12" s="178">
        <f t="shared" si="7"/>
        <v>0</v>
      </c>
      <c r="S12" s="134"/>
      <c r="T12" s="417"/>
      <c r="U12" s="418"/>
      <c r="V12" s="418"/>
      <c r="W12" s="418"/>
      <c r="X12" s="418"/>
      <c r="Y12" s="419"/>
    </row>
    <row r="13" spans="1:25" ht="11.25" customHeight="1">
      <c r="A13" s="2" t="s">
        <v>4</v>
      </c>
      <c r="B13" s="2">
        <f t="shared" si="1"/>
        <v>8</v>
      </c>
      <c r="C13" s="125"/>
      <c r="D13" s="125"/>
      <c r="E13" s="125"/>
      <c r="F13" s="76">
        <f t="shared" si="2"/>
        <v>0</v>
      </c>
      <c r="G13" s="91">
        <f t="shared" si="0"/>
      </c>
      <c r="H13" s="126"/>
      <c r="I13" s="126"/>
      <c r="J13" s="178">
        <f t="shared" si="3"/>
        <v>0</v>
      </c>
      <c r="K13" s="126"/>
      <c r="L13" s="178">
        <f t="shared" si="4"/>
        <v>0</v>
      </c>
      <c r="M13" s="126"/>
      <c r="N13" s="178">
        <f t="shared" si="5"/>
        <v>0</v>
      </c>
      <c r="O13" s="271"/>
      <c r="P13" s="178">
        <f t="shared" si="6"/>
        <v>0</v>
      </c>
      <c r="Q13" s="271"/>
      <c r="R13" s="178">
        <f t="shared" si="7"/>
        <v>0</v>
      </c>
      <c r="S13" s="134"/>
      <c r="T13" s="417"/>
      <c r="U13" s="418"/>
      <c r="V13" s="418"/>
      <c r="W13" s="418"/>
      <c r="X13" s="418"/>
      <c r="Y13" s="419"/>
    </row>
    <row r="14" spans="1:25" ht="11.25" customHeight="1">
      <c r="A14" s="118" t="s">
        <v>5</v>
      </c>
      <c r="B14" s="118">
        <f t="shared" si="1"/>
        <v>9</v>
      </c>
      <c r="C14" s="125"/>
      <c r="D14" s="125"/>
      <c r="E14" s="125"/>
      <c r="F14" s="76">
        <f t="shared" si="2"/>
        <v>0</v>
      </c>
      <c r="G14" s="91">
        <f t="shared" si="0"/>
      </c>
      <c r="H14" s="126"/>
      <c r="I14" s="126"/>
      <c r="J14" s="178">
        <f t="shared" si="3"/>
        <v>0</v>
      </c>
      <c r="K14" s="126"/>
      <c r="L14" s="178">
        <f t="shared" si="4"/>
        <v>0</v>
      </c>
      <c r="M14" s="126"/>
      <c r="N14" s="178">
        <f t="shared" si="5"/>
        <v>0</v>
      </c>
      <c r="O14" s="271"/>
      <c r="P14" s="178">
        <f t="shared" si="6"/>
        <v>0</v>
      </c>
      <c r="Q14" s="271"/>
      <c r="R14" s="178">
        <f t="shared" si="7"/>
        <v>0</v>
      </c>
      <c r="S14" s="134"/>
      <c r="T14" s="417"/>
      <c r="U14" s="418"/>
      <c r="V14" s="418"/>
      <c r="W14" s="418"/>
      <c r="X14" s="418"/>
      <c r="Y14" s="419"/>
    </row>
    <row r="15" spans="1:25" ht="11.25" customHeight="1">
      <c r="A15" s="410" t="s">
        <v>87</v>
      </c>
      <c r="B15" s="411"/>
      <c r="C15" s="13">
        <f>SUM(C8:C14)</f>
        <v>0</v>
      </c>
      <c r="D15" s="13">
        <f>SUM(D8:D14)+ROUNDDOWN(F15/60,0)</f>
        <v>0</v>
      </c>
      <c r="E15" s="13">
        <f>F15-60*ROUNDDOWN(F15/60,0)</f>
        <v>0</v>
      </c>
      <c r="F15" s="145">
        <f>SUM(F8:F14)</f>
        <v>0</v>
      </c>
      <c r="G15" s="53">
        <f>IF((D15*60+E15)=0,0,ROUND((C15*60)/(D15*60+E15),1))</f>
        <v>0</v>
      </c>
      <c r="H15" s="27">
        <f>SUM(H8:H14)</f>
        <v>0</v>
      </c>
      <c r="I15" s="27">
        <f>IF(SUM(I8:I14)=0,0,ROUND(AVERAGE(I8:I14),0))</f>
        <v>0</v>
      </c>
      <c r="J15" s="179">
        <f>IF(J14=0,0,1)</f>
        <v>0</v>
      </c>
      <c r="K15" s="27">
        <f>IF(SUM(K8:K14)=0,0,ROUND(AVERAGE(K8:K14),0))</f>
        <v>0</v>
      </c>
      <c r="L15" s="179">
        <f>IF(L14=0,0,1)</f>
        <v>0</v>
      </c>
      <c r="M15" s="27">
        <f>IF(SUM(M8:M14)=0,0,ROUND(AVERAGE(M8:M14),0))</f>
        <v>0</v>
      </c>
      <c r="N15" s="179">
        <f>IF(N14=0,0,1)</f>
        <v>0</v>
      </c>
      <c r="O15" s="83">
        <f>IF(SUM(O8:O14)=0,0,ROUND(AVERAGE(O8:O14),0))</f>
        <v>0</v>
      </c>
      <c r="P15" s="179">
        <f>IF(P14=0,0,1)</f>
        <v>0</v>
      </c>
      <c r="Q15" s="83">
        <f>IF(SUM(Q8:Q14)=0,0,ROUND(AVERAGE(Q8:Q14),0))</f>
        <v>0</v>
      </c>
      <c r="R15" s="179">
        <f>IF(R14=0,0,1)</f>
        <v>0</v>
      </c>
      <c r="S15" s="268"/>
      <c r="T15" s="420"/>
      <c r="U15" s="421"/>
      <c r="V15" s="421"/>
      <c r="W15" s="421"/>
      <c r="X15" s="421"/>
      <c r="Y15" s="422"/>
    </row>
    <row r="16" spans="1:25" ht="11.25" customHeight="1">
      <c r="A16" s="2" t="s">
        <v>6</v>
      </c>
      <c r="B16" s="2">
        <f>B14+1</f>
        <v>10</v>
      </c>
      <c r="C16" s="41"/>
      <c r="D16" s="41"/>
      <c r="E16" s="41"/>
      <c r="F16" s="76">
        <f aca="true" t="shared" si="8" ref="F16:F22">E16</f>
        <v>0</v>
      </c>
      <c r="G16" s="91">
        <f t="shared" si="0"/>
      </c>
      <c r="H16" s="122"/>
      <c r="I16" s="122"/>
      <c r="J16" s="178">
        <f>IF(I16="",0,1)</f>
        <v>0</v>
      </c>
      <c r="K16" s="122"/>
      <c r="L16" s="178">
        <f>IF(K16="",0,1)</f>
        <v>0</v>
      </c>
      <c r="M16" s="122"/>
      <c r="N16" s="178">
        <f>IF(M16="",0,1)</f>
        <v>0</v>
      </c>
      <c r="O16" s="122"/>
      <c r="P16" s="178">
        <f>IF(O16="",0,1)</f>
        <v>0</v>
      </c>
      <c r="Q16" s="122"/>
      <c r="R16" s="178">
        <f>IF(Q16="",0,1)</f>
        <v>0</v>
      </c>
      <c r="S16" s="267"/>
      <c r="T16" s="417"/>
      <c r="U16" s="418"/>
      <c r="V16" s="418"/>
      <c r="W16" s="418"/>
      <c r="X16" s="418"/>
      <c r="Y16" s="419"/>
    </row>
    <row r="17" spans="1:25" ht="11.25" customHeight="1">
      <c r="A17" s="2" t="s">
        <v>7</v>
      </c>
      <c r="B17" s="2">
        <f aca="true" t="shared" si="9" ref="B17:B22">B16+1</f>
        <v>11</v>
      </c>
      <c r="C17" s="41"/>
      <c r="D17" s="41"/>
      <c r="E17" s="41"/>
      <c r="F17" s="76">
        <f t="shared" si="8"/>
        <v>0</v>
      </c>
      <c r="G17" s="91">
        <f t="shared" si="0"/>
      </c>
      <c r="H17" s="122"/>
      <c r="I17" s="122"/>
      <c r="J17" s="178">
        <f aca="true" t="shared" si="10" ref="J17:J22">IF(I17="",J16,J16+1)</f>
        <v>0</v>
      </c>
      <c r="K17" s="122"/>
      <c r="L17" s="178">
        <f aca="true" t="shared" si="11" ref="L17:L22">IF(K17="",L16,L16+1)</f>
        <v>0</v>
      </c>
      <c r="M17" s="122"/>
      <c r="N17" s="178">
        <f aca="true" t="shared" si="12" ref="N17:N22">IF(M17="",N16,N16+1)</f>
        <v>0</v>
      </c>
      <c r="O17" s="122"/>
      <c r="P17" s="178">
        <f aca="true" t="shared" si="13" ref="P17:P22">IF(O17="",P16,P16+1)</f>
        <v>0</v>
      </c>
      <c r="Q17" s="122"/>
      <c r="R17" s="178">
        <f aca="true" t="shared" si="14" ref="R17:R22">IF(Q17="",R16,R16+1)</f>
        <v>0</v>
      </c>
      <c r="S17" s="267"/>
      <c r="T17" s="526"/>
      <c r="U17" s="527"/>
      <c r="V17" s="527"/>
      <c r="W17" s="527"/>
      <c r="X17" s="527"/>
      <c r="Y17" s="528"/>
    </row>
    <row r="18" spans="1:25" ht="11.25" customHeight="1">
      <c r="A18" s="2" t="s">
        <v>8</v>
      </c>
      <c r="B18" s="2">
        <f t="shared" si="9"/>
        <v>12</v>
      </c>
      <c r="C18" s="41"/>
      <c r="D18" s="41"/>
      <c r="E18" s="41"/>
      <c r="F18" s="76">
        <f t="shared" si="8"/>
        <v>0</v>
      </c>
      <c r="G18" s="91">
        <f>IF((D18*60+F18)=0,"",ROUND((C18*60)/(D18*60+F18),1))</f>
      </c>
      <c r="H18" s="122"/>
      <c r="I18" s="122"/>
      <c r="J18" s="178">
        <f t="shared" si="10"/>
        <v>0</v>
      </c>
      <c r="K18" s="122"/>
      <c r="L18" s="178">
        <f t="shared" si="11"/>
        <v>0</v>
      </c>
      <c r="M18" s="122"/>
      <c r="N18" s="178">
        <f t="shared" si="12"/>
        <v>0</v>
      </c>
      <c r="O18" s="122"/>
      <c r="P18" s="178">
        <f t="shared" si="13"/>
        <v>0</v>
      </c>
      <c r="Q18" s="122"/>
      <c r="R18" s="178">
        <f t="shared" si="14"/>
        <v>0</v>
      </c>
      <c r="S18" s="267"/>
      <c r="T18" s="417"/>
      <c r="U18" s="418"/>
      <c r="V18" s="418"/>
      <c r="W18" s="418"/>
      <c r="X18" s="418"/>
      <c r="Y18" s="419"/>
    </row>
    <row r="19" spans="1:25" ht="11.25" customHeight="1">
      <c r="A19" s="2" t="s">
        <v>2</v>
      </c>
      <c r="B19" s="2">
        <f t="shared" si="9"/>
        <v>13</v>
      </c>
      <c r="C19" s="41"/>
      <c r="D19" s="41"/>
      <c r="E19" s="41"/>
      <c r="F19" s="76">
        <f t="shared" si="8"/>
        <v>0</v>
      </c>
      <c r="G19" s="91">
        <f t="shared" si="0"/>
      </c>
      <c r="H19" s="122"/>
      <c r="I19" s="122"/>
      <c r="J19" s="178">
        <f t="shared" si="10"/>
        <v>0</v>
      </c>
      <c r="K19" s="122"/>
      <c r="L19" s="178">
        <f t="shared" si="11"/>
        <v>0</v>
      </c>
      <c r="M19" s="122"/>
      <c r="N19" s="178">
        <f t="shared" si="12"/>
        <v>0</v>
      </c>
      <c r="O19" s="122"/>
      <c r="P19" s="178">
        <f t="shared" si="13"/>
        <v>0</v>
      </c>
      <c r="Q19" s="122"/>
      <c r="R19" s="178">
        <f t="shared" si="14"/>
        <v>0</v>
      </c>
      <c r="S19" s="267"/>
      <c r="T19" s="417"/>
      <c r="U19" s="418"/>
      <c r="V19" s="418"/>
      <c r="W19" s="418"/>
      <c r="X19" s="418"/>
      <c r="Y19" s="419"/>
    </row>
    <row r="20" spans="1:25" ht="11.25" customHeight="1">
      <c r="A20" s="2" t="s">
        <v>3</v>
      </c>
      <c r="B20" s="2">
        <f t="shared" si="9"/>
        <v>14</v>
      </c>
      <c r="C20" s="41"/>
      <c r="D20" s="41"/>
      <c r="E20" s="41"/>
      <c r="F20" s="76">
        <f t="shared" si="8"/>
        <v>0</v>
      </c>
      <c r="G20" s="91">
        <f t="shared" si="0"/>
      </c>
      <c r="H20" s="122"/>
      <c r="I20" s="122"/>
      <c r="J20" s="178">
        <f t="shared" si="10"/>
        <v>0</v>
      </c>
      <c r="K20" s="122"/>
      <c r="L20" s="178">
        <f t="shared" si="11"/>
        <v>0</v>
      </c>
      <c r="M20" s="122"/>
      <c r="N20" s="178">
        <f t="shared" si="12"/>
        <v>0</v>
      </c>
      <c r="O20" s="122"/>
      <c r="P20" s="178">
        <f t="shared" si="13"/>
        <v>0</v>
      </c>
      <c r="Q20" s="122"/>
      <c r="R20" s="178">
        <f t="shared" si="14"/>
        <v>0</v>
      </c>
      <c r="S20" s="267"/>
      <c r="T20" s="435"/>
      <c r="U20" s="436"/>
      <c r="V20" s="436"/>
      <c r="W20" s="436"/>
      <c r="X20" s="436"/>
      <c r="Y20" s="437"/>
    </row>
    <row r="21" spans="1:25" ht="11.25" customHeight="1">
      <c r="A21" s="118" t="s">
        <v>4</v>
      </c>
      <c r="B21" s="118">
        <f t="shared" si="9"/>
        <v>15</v>
      </c>
      <c r="C21" s="41"/>
      <c r="D21" s="41"/>
      <c r="E21" s="41"/>
      <c r="F21" s="76">
        <f t="shared" si="8"/>
        <v>0</v>
      </c>
      <c r="G21" s="91">
        <f t="shared" si="0"/>
      </c>
      <c r="H21" s="122"/>
      <c r="I21" s="122"/>
      <c r="J21" s="178">
        <f t="shared" si="10"/>
        <v>0</v>
      </c>
      <c r="K21" s="122"/>
      <c r="L21" s="178">
        <f t="shared" si="11"/>
        <v>0</v>
      </c>
      <c r="M21" s="122"/>
      <c r="N21" s="178">
        <f t="shared" si="12"/>
        <v>0</v>
      </c>
      <c r="O21" s="122"/>
      <c r="P21" s="178">
        <f t="shared" si="13"/>
        <v>0</v>
      </c>
      <c r="Q21" s="122"/>
      <c r="R21" s="178">
        <f t="shared" si="14"/>
        <v>0</v>
      </c>
      <c r="S21" s="267"/>
      <c r="T21" s="435" t="s">
        <v>113</v>
      </c>
      <c r="U21" s="436"/>
      <c r="V21" s="436"/>
      <c r="W21" s="436"/>
      <c r="X21" s="436"/>
      <c r="Y21" s="437"/>
    </row>
    <row r="22" spans="1:25" ht="11.25" customHeight="1">
      <c r="A22" s="76" t="s">
        <v>5</v>
      </c>
      <c r="B22" s="76">
        <f t="shared" si="9"/>
        <v>16</v>
      </c>
      <c r="C22" s="41"/>
      <c r="D22" s="41"/>
      <c r="E22" s="41"/>
      <c r="F22" s="76">
        <f t="shared" si="8"/>
        <v>0</v>
      </c>
      <c r="G22" s="91">
        <f t="shared" si="0"/>
      </c>
      <c r="H22" s="122"/>
      <c r="I22" s="122"/>
      <c r="J22" s="178">
        <f t="shared" si="10"/>
        <v>0</v>
      </c>
      <c r="K22" s="122"/>
      <c r="L22" s="178">
        <f t="shared" si="11"/>
        <v>0</v>
      </c>
      <c r="M22" s="122"/>
      <c r="N22" s="178">
        <f t="shared" si="12"/>
        <v>0</v>
      </c>
      <c r="O22" s="122"/>
      <c r="P22" s="178">
        <f t="shared" si="13"/>
        <v>0</v>
      </c>
      <c r="Q22" s="122"/>
      <c r="R22" s="178">
        <f t="shared" si="14"/>
        <v>0</v>
      </c>
      <c r="S22" s="267"/>
      <c r="T22" s="417"/>
      <c r="U22" s="418"/>
      <c r="V22" s="418"/>
      <c r="W22" s="418"/>
      <c r="X22" s="418"/>
      <c r="Y22" s="419"/>
    </row>
    <row r="23" spans="1:25" ht="11.25" customHeight="1">
      <c r="A23" s="410" t="s">
        <v>88</v>
      </c>
      <c r="B23" s="411"/>
      <c r="C23" s="13">
        <f>SUM(C16:C22)</f>
        <v>0</v>
      </c>
      <c r="D23" s="13">
        <f>SUM(D16:D22)+ROUNDDOWN(F23/60,0)</f>
        <v>0</v>
      </c>
      <c r="E23" s="13">
        <f>F23-60*ROUNDDOWN(F23/60,0)</f>
        <v>0</v>
      </c>
      <c r="F23" s="145">
        <f>SUM(F16:F22)</f>
        <v>0</v>
      </c>
      <c r="G23" s="53">
        <f>IF((D23*60+E23)=0,0,ROUND((C23*60)/(D23*60+E23),1))</f>
        <v>0</v>
      </c>
      <c r="H23" s="27">
        <f>SUM(H16:H22)</f>
        <v>0</v>
      </c>
      <c r="I23" s="27">
        <f>IF(SUM(I16:I22)=0,0,ROUND(AVERAGE(I16:I22),0))</f>
        <v>0</v>
      </c>
      <c r="J23" s="179">
        <f>IF(J22=0,0,1)</f>
        <v>0</v>
      </c>
      <c r="K23" s="27">
        <f>IF(SUM(K16:K22)=0,0,ROUND(AVERAGE(K16:K22),0))</f>
        <v>0</v>
      </c>
      <c r="L23" s="179">
        <f>IF(L22=0,0,1)</f>
        <v>0</v>
      </c>
      <c r="M23" s="27">
        <f>IF(SUM(M16:M22)=0,0,ROUND(AVERAGE(M16:M22),0))</f>
        <v>0</v>
      </c>
      <c r="N23" s="179">
        <f>IF(N22=0,0,1)</f>
        <v>0</v>
      </c>
      <c r="O23" s="27">
        <f>IF(SUM(O16:O22)=0,0,ROUND(AVERAGE(O16:O22),0))</f>
        <v>0</v>
      </c>
      <c r="P23" s="179">
        <f>IF(P22=0,0,1)</f>
        <v>0</v>
      </c>
      <c r="Q23" s="27">
        <f>IF(SUM(Q16:Q22)=0,0,ROUND(AVERAGE(Q16:Q22),0))</f>
        <v>0</v>
      </c>
      <c r="R23" s="179">
        <f>IF(R22=0,0,1)</f>
        <v>0</v>
      </c>
      <c r="S23" s="268"/>
      <c r="T23" s="420"/>
      <c r="U23" s="421"/>
      <c r="V23" s="421"/>
      <c r="W23" s="421"/>
      <c r="X23" s="421"/>
      <c r="Y23" s="422"/>
    </row>
    <row r="24" spans="1:43" s="80" customFormat="1" ht="11.25" customHeight="1">
      <c r="A24" s="90" t="s">
        <v>6</v>
      </c>
      <c r="B24" s="90">
        <f>B22+1</f>
        <v>17</v>
      </c>
      <c r="C24" s="125"/>
      <c r="D24" s="125"/>
      <c r="E24" s="125"/>
      <c r="F24" s="76">
        <f aca="true" t="shared" si="15" ref="F24:F35">E24</f>
        <v>0</v>
      </c>
      <c r="G24" s="91">
        <f aca="true" t="shared" si="16" ref="G24:G35">IF((D24*60+F24)=0,"",ROUND((C24*60)/(D24*60+F24),1))</f>
      </c>
      <c r="H24" s="126"/>
      <c r="I24" s="126"/>
      <c r="J24" s="178">
        <f>IF(I24="",0,1)</f>
        <v>0</v>
      </c>
      <c r="K24" s="126"/>
      <c r="L24" s="178">
        <f>IF(K24="",0,1)</f>
        <v>0</v>
      </c>
      <c r="M24" s="126"/>
      <c r="N24" s="178">
        <f>IF(M24="",0,1)</f>
        <v>0</v>
      </c>
      <c r="O24" s="126"/>
      <c r="P24" s="178">
        <f>IF(O24="",0,1)</f>
        <v>0</v>
      </c>
      <c r="Q24" s="126"/>
      <c r="R24" s="178">
        <f>IF(Q24="",0,1)</f>
        <v>0</v>
      </c>
      <c r="S24" s="271"/>
      <c r="T24" s="417"/>
      <c r="U24" s="418"/>
      <c r="V24" s="418"/>
      <c r="W24" s="418"/>
      <c r="X24" s="418"/>
      <c r="Y24" s="419"/>
      <c r="Z24"/>
      <c r="AA24"/>
      <c r="AB24"/>
      <c r="AC24"/>
      <c r="AD24"/>
      <c r="AE24"/>
      <c r="AF24"/>
      <c r="AG24"/>
      <c r="AH24"/>
      <c r="AI24"/>
      <c r="AJ24"/>
      <c r="AK24"/>
      <c r="AL24"/>
      <c r="AM24"/>
      <c r="AN24"/>
      <c r="AO24"/>
      <c r="AP24"/>
      <c r="AQ24"/>
    </row>
    <row r="25" spans="1:25" ht="11.25" customHeight="1">
      <c r="A25" s="21" t="s">
        <v>7</v>
      </c>
      <c r="B25" s="22">
        <f aca="true" t="shared" si="17" ref="B25:B30">B24+1</f>
        <v>18</v>
      </c>
      <c r="C25" s="125"/>
      <c r="D25" s="125"/>
      <c r="E25" s="125"/>
      <c r="F25" s="76">
        <f t="shared" si="15"/>
        <v>0</v>
      </c>
      <c r="G25" s="91">
        <f t="shared" si="16"/>
      </c>
      <c r="H25" s="126"/>
      <c r="I25" s="126"/>
      <c r="J25" s="178">
        <f aca="true" t="shared" si="18" ref="J25:J30">IF(I25="",J24,J24+1)</f>
        <v>0</v>
      </c>
      <c r="K25" s="126"/>
      <c r="L25" s="178">
        <f aca="true" t="shared" si="19" ref="L25:L30">IF(K25="",L24,L24+1)</f>
        <v>0</v>
      </c>
      <c r="M25" s="126"/>
      <c r="N25" s="178">
        <f aca="true" t="shared" si="20" ref="N25:N30">IF(M25="",N24,N24+1)</f>
        <v>0</v>
      </c>
      <c r="O25" s="126"/>
      <c r="P25" s="178">
        <f aca="true" t="shared" si="21" ref="P25:P30">IF(O25="",P24,P24+1)</f>
        <v>0</v>
      </c>
      <c r="Q25" s="126"/>
      <c r="R25" s="178">
        <f aca="true" t="shared" si="22" ref="R25:R30">IF(Q25="",R24,R24+1)</f>
        <v>0</v>
      </c>
      <c r="S25" s="271"/>
      <c r="T25" s="417"/>
      <c r="U25" s="418"/>
      <c r="V25" s="418"/>
      <c r="W25" s="418"/>
      <c r="X25" s="418"/>
      <c r="Y25" s="419"/>
    </row>
    <row r="26" spans="1:27" ht="11.25" customHeight="1">
      <c r="A26" s="21" t="s">
        <v>8</v>
      </c>
      <c r="B26" s="22">
        <f t="shared" si="17"/>
        <v>19</v>
      </c>
      <c r="C26" s="125"/>
      <c r="D26" s="125"/>
      <c r="E26" s="125"/>
      <c r="F26" s="76">
        <f t="shared" si="15"/>
        <v>0</v>
      </c>
      <c r="G26" s="91">
        <f t="shared" si="16"/>
      </c>
      <c r="H26" s="126"/>
      <c r="I26" s="126"/>
      <c r="J26" s="178">
        <f t="shared" si="18"/>
        <v>0</v>
      </c>
      <c r="K26" s="126"/>
      <c r="L26" s="178">
        <f t="shared" si="19"/>
        <v>0</v>
      </c>
      <c r="M26" s="126"/>
      <c r="N26" s="178">
        <f t="shared" si="20"/>
        <v>0</v>
      </c>
      <c r="O26" s="126"/>
      <c r="P26" s="178">
        <f t="shared" si="21"/>
        <v>0</v>
      </c>
      <c r="Q26" s="126"/>
      <c r="R26" s="178">
        <f t="shared" si="22"/>
        <v>0</v>
      </c>
      <c r="S26" s="271"/>
      <c r="T26" s="417"/>
      <c r="U26" s="418"/>
      <c r="V26" s="418"/>
      <c r="W26" s="418"/>
      <c r="X26" s="418"/>
      <c r="Y26" s="419"/>
      <c r="Z26" s="5"/>
      <c r="AA26" s="5"/>
    </row>
    <row r="27" spans="1:27" ht="11.25" customHeight="1">
      <c r="A27" s="21" t="s">
        <v>2</v>
      </c>
      <c r="B27" s="22">
        <f t="shared" si="17"/>
        <v>20</v>
      </c>
      <c r="C27" s="125"/>
      <c r="D27" s="125"/>
      <c r="E27" s="125"/>
      <c r="F27" s="76">
        <f t="shared" si="15"/>
        <v>0</v>
      </c>
      <c r="G27" s="91">
        <f t="shared" si="16"/>
      </c>
      <c r="H27" s="126"/>
      <c r="I27" s="126"/>
      <c r="J27" s="178">
        <f t="shared" si="18"/>
        <v>0</v>
      </c>
      <c r="K27" s="126"/>
      <c r="L27" s="178">
        <f t="shared" si="19"/>
        <v>0</v>
      </c>
      <c r="M27" s="126"/>
      <c r="N27" s="178">
        <f t="shared" si="20"/>
        <v>0</v>
      </c>
      <c r="O27" s="126"/>
      <c r="P27" s="178">
        <f t="shared" si="21"/>
        <v>0</v>
      </c>
      <c r="Q27" s="126"/>
      <c r="R27" s="178">
        <f t="shared" si="22"/>
        <v>0</v>
      </c>
      <c r="S27" s="271"/>
      <c r="T27" s="417"/>
      <c r="U27" s="418"/>
      <c r="V27" s="418"/>
      <c r="W27" s="418"/>
      <c r="X27" s="418"/>
      <c r="Y27" s="419"/>
      <c r="Z27" s="5"/>
      <c r="AA27" s="5"/>
    </row>
    <row r="28" spans="1:27" ht="11.25" customHeight="1">
      <c r="A28" s="21" t="s">
        <v>3</v>
      </c>
      <c r="B28" s="22">
        <f t="shared" si="17"/>
        <v>21</v>
      </c>
      <c r="C28" s="125"/>
      <c r="D28" s="125"/>
      <c r="E28" s="125"/>
      <c r="F28" s="76">
        <f t="shared" si="15"/>
        <v>0</v>
      </c>
      <c r="G28" s="91">
        <f t="shared" si="16"/>
      </c>
      <c r="H28" s="126"/>
      <c r="I28" s="126"/>
      <c r="J28" s="178">
        <f t="shared" si="18"/>
        <v>0</v>
      </c>
      <c r="K28" s="126"/>
      <c r="L28" s="178">
        <f t="shared" si="19"/>
        <v>0</v>
      </c>
      <c r="M28" s="126"/>
      <c r="N28" s="178">
        <f t="shared" si="20"/>
        <v>0</v>
      </c>
      <c r="O28" s="126"/>
      <c r="P28" s="178">
        <f t="shared" si="21"/>
        <v>0</v>
      </c>
      <c r="Q28" s="126"/>
      <c r="R28" s="178">
        <f t="shared" si="22"/>
        <v>0</v>
      </c>
      <c r="S28" s="271"/>
      <c r="T28" s="417"/>
      <c r="U28" s="418"/>
      <c r="V28" s="418"/>
      <c r="W28" s="418"/>
      <c r="X28" s="418"/>
      <c r="Y28" s="419"/>
      <c r="Z28" s="5"/>
      <c r="AA28" s="5"/>
    </row>
    <row r="29" spans="1:27" ht="11.25" customHeight="1">
      <c r="A29" s="90" t="s">
        <v>4</v>
      </c>
      <c r="B29" s="90">
        <f t="shared" si="17"/>
        <v>22</v>
      </c>
      <c r="C29" s="125"/>
      <c r="D29" s="125"/>
      <c r="E29" s="125"/>
      <c r="F29" s="76">
        <f t="shared" si="15"/>
        <v>0</v>
      </c>
      <c r="G29" s="91">
        <f t="shared" si="16"/>
      </c>
      <c r="H29" s="126"/>
      <c r="I29" s="126"/>
      <c r="J29" s="178">
        <f t="shared" si="18"/>
        <v>0</v>
      </c>
      <c r="K29" s="126"/>
      <c r="L29" s="178">
        <f t="shared" si="19"/>
        <v>0</v>
      </c>
      <c r="M29" s="126"/>
      <c r="N29" s="178">
        <f t="shared" si="20"/>
        <v>0</v>
      </c>
      <c r="O29" s="126"/>
      <c r="P29" s="178">
        <f t="shared" si="21"/>
        <v>0</v>
      </c>
      <c r="Q29" s="126"/>
      <c r="R29" s="178">
        <f t="shared" si="22"/>
        <v>0</v>
      </c>
      <c r="S29" s="271"/>
      <c r="T29" s="417"/>
      <c r="U29" s="418"/>
      <c r="V29" s="418"/>
      <c r="W29" s="418"/>
      <c r="X29" s="418"/>
      <c r="Y29" s="419"/>
      <c r="Z29" s="5"/>
      <c r="AA29" s="5"/>
    </row>
    <row r="30" spans="1:27" s="1" customFormat="1" ht="11.25" customHeight="1">
      <c r="A30" s="119" t="s">
        <v>5</v>
      </c>
      <c r="B30" s="120">
        <f t="shared" si="17"/>
        <v>23</v>
      </c>
      <c r="C30" s="125"/>
      <c r="D30" s="125"/>
      <c r="E30" s="125"/>
      <c r="F30" s="76">
        <f t="shared" si="15"/>
        <v>0</v>
      </c>
      <c r="G30" s="91">
        <f t="shared" si="16"/>
      </c>
      <c r="H30" s="126"/>
      <c r="I30" s="126"/>
      <c r="J30" s="178">
        <f t="shared" si="18"/>
        <v>0</v>
      </c>
      <c r="K30" s="126"/>
      <c r="L30" s="178">
        <f t="shared" si="19"/>
        <v>0</v>
      </c>
      <c r="M30" s="126"/>
      <c r="N30" s="178">
        <f t="shared" si="20"/>
        <v>0</v>
      </c>
      <c r="O30" s="126"/>
      <c r="P30" s="178">
        <f t="shared" si="21"/>
        <v>0</v>
      </c>
      <c r="Q30" s="126"/>
      <c r="R30" s="178">
        <f t="shared" si="22"/>
        <v>0</v>
      </c>
      <c r="S30" s="271"/>
      <c r="T30" s="417"/>
      <c r="U30" s="418"/>
      <c r="V30" s="418"/>
      <c r="W30" s="418"/>
      <c r="X30" s="418"/>
      <c r="Y30" s="419"/>
      <c r="Z30" s="92"/>
      <c r="AA30" s="92"/>
    </row>
    <row r="31" spans="1:27" ht="11.25" customHeight="1">
      <c r="A31" s="410" t="s">
        <v>89</v>
      </c>
      <c r="B31" s="411"/>
      <c r="C31" s="13">
        <f>SUM(C24:C30)</f>
        <v>0</v>
      </c>
      <c r="D31" s="13">
        <f>SUM(D24:D30)+ROUNDDOWN(F31/60,0)</f>
        <v>0</v>
      </c>
      <c r="E31" s="13">
        <f>F31-60*ROUNDDOWN(F31/60,0)</f>
        <v>0</v>
      </c>
      <c r="F31" s="145">
        <f>SUM(F24:F30)</f>
        <v>0</v>
      </c>
      <c r="G31" s="53">
        <f>IF((D31*60+E31)=0,0,ROUND((C31*60)/(D31*60+E31),1))</f>
        <v>0</v>
      </c>
      <c r="H31" s="27">
        <f>SUM(H24:H30)</f>
        <v>0</v>
      </c>
      <c r="I31" s="27">
        <f>IF(SUM(I24:I30)=0,0,ROUND(AVERAGE(I24:I30),0))</f>
        <v>0</v>
      </c>
      <c r="J31" s="179">
        <f>IF(J30=0,0,1)</f>
        <v>0</v>
      </c>
      <c r="K31" s="27">
        <f>IF(SUM(K24:K30)=0,0,ROUND(AVERAGE(K24:K30),0))</f>
        <v>0</v>
      </c>
      <c r="L31" s="179">
        <f>IF(L30=0,0,1)</f>
        <v>0</v>
      </c>
      <c r="M31" s="27">
        <f>IF(SUM(M24:M30)=0,0,ROUND(AVERAGE(M24:M30),0))</f>
        <v>0</v>
      </c>
      <c r="N31" s="179">
        <f>IF(N30=0,0,1)</f>
        <v>0</v>
      </c>
      <c r="O31" s="27">
        <f>IF(SUM(O24:O30)=0,0,ROUND(AVERAGE(O24:O30),0))</f>
        <v>0</v>
      </c>
      <c r="P31" s="179">
        <f>IF(P30=0,0,1)</f>
        <v>0</v>
      </c>
      <c r="Q31" s="27">
        <f>IF(SUM(Q24:Q30)=0,0,ROUND(AVERAGE(Q24:Q30),0))</f>
        <v>0</v>
      </c>
      <c r="R31" s="179">
        <f>IF(R30=0,0,1)</f>
        <v>0</v>
      </c>
      <c r="S31" s="268"/>
      <c r="T31" s="420"/>
      <c r="U31" s="421"/>
      <c r="V31" s="421"/>
      <c r="W31" s="421"/>
      <c r="X31" s="421"/>
      <c r="Y31" s="422"/>
      <c r="Z31" s="5"/>
      <c r="AA31" s="5"/>
    </row>
    <row r="32" spans="1:27" ht="11.25" customHeight="1">
      <c r="A32" s="21" t="s">
        <v>6</v>
      </c>
      <c r="B32" s="22">
        <f>B30+1</f>
        <v>24</v>
      </c>
      <c r="C32" s="125"/>
      <c r="D32" s="125"/>
      <c r="E32" s="125"/>
      <c r="F32" s="76">
        <f t="shared" si="15"/>
        <v>0</v>
      </c>
      <c r="G32" s="91">
        <f t="shared" si="16"/>
      </c>
      <c r="H32" s="126"/>
      <c r="I32" s="126"/>
      <c r="J32" s="178">
        <f>IF(I32="",0,1)</f>
        <v>0</v>
      </c>
      <c r="K32" s="126"/>
      <c r="L32" s="178">
        <f>IF(K32="",0,1)</f>
        <v>0</v>
      </c>
      <c r="M32" s="126"/>
      <c r="N32" s="178">
        <f>IF(M32="",0,1)</f>
        <v>0</v>
      </c>
      <c r="O32" s="126"/>
      <c r="P32" s="178">
        <f>IF(O32="",0,1)</f>
        <v>0</v>
      </c>
      <c r="Q32" s="126"/>
      <c r="R32" s="178">
        <f>IF(Q32="",0,1)</f>
        <v>0</v>
      </c>
      <c r="S32" s="263"/>
      <c r="T32" s="417"/>
      <c r="U32" s="418"/>
      <c r="V32" s="418"/>
      <c r="W32" s="418"/>
      <c r="X32" s="418"/>
      <c r="Y32" s="419"/>
      <c r="Z32" s="5"/>
      <c r="AA32" s="5"/>
    </row>
    <row r="33" spans="1:27" ht="11.25" customHeight="1">
      <c r="A33" s="21" t="s">
        <v>7</v>
      </c>
      <c r="B33" s="22">
        <f aca="true" t="shared" si="23" ref="B33:B38">B32+1</f>
        <v>25</v>
      </c>
      <c r="C33" s="125"/>
      <c r="D33" s="125"/>
      <c r="E33" s="125"/>
      <c r="F33" s="76">
        <f t="shared" si="15"/>
        <v>0</v>
      </c>
      <c r="G33" s="91">
        <f t="shared" si="16"/>
      </c>
      <c r="H33" s="126"/>
      <c r="I33" s="126"/>
      <c r="J33" s="178">
        <f aca="true" t="shared" si="24" ref="J33:J38">IF(I33="",J32,J32+1)</f>
        <v>0</v>
      </c>
      <c r="K33" s="126"/>
      <c r="L33" s="178">
        <f aca="true" t="shared" si="25" ref="L33:L38">IF(K33="",L32,L32+1)</f>
        <v>0</v>
      </c>
      <c r="M33" s="126"/>
      <c r="N33" s="178">
        <f aca="true" t="shared" si="26" ref="N33:N38">IF(M33="",N32,N32+1)</f>
        <v>0</v>
      </c>
      <c r="O33" s="126"/>
      <c r="P33" s="178">
        <f aca="true" t="shared" si="27" ref="P33:P38">IF(O33="",P32,P32+1)</f>
        <v>0</v>
      </c>
      <c r="Q33" s="126"/>
      <c r="R33" s="178">
        <f aca="true" t="shared" si="28" ref="R33:R38">IF(Q33="",R32,R32+1)</f>
        <v>0</v>
      </c>
      <c r="S33" s="263"/>
      <c r="T33" s="417"/>
      <c r="U33" s="418"/>
      <c r="V33" s="418"/>
      <c r="W33" s="418"/>
      <c r="X33" s="418"/>
      <c r="Y33" s="419"/>
      <c r="Z33" s="5"/>
      <c r="AA33" s="5"/>
    </row>
    <row r="34" spans="1:27" ht="11.25" customHeight="1">
      <c r="A34" s="21" t="s">
        <v>8</v>
      </c>
      <c r="B34" s="22">
        <f t="shared" si="23"/>
        <v>26</v>
      </c>
      <c r="C34" s="125"/>
      <c r="D34" s="125"/>
      <c r="E34" s="125"/>
      <c r="F34" s="76">
        <f t="shared" si="15"/>
        <v>0</v>
      </c>
      <c r="G34" s="91">
        <f t="shared" si="16"/>
      </c>
      <c r="H34" s="126"/>
      <c r="I34" s="126"/>
      <c r="J34" s="178">
        <f t="shared" si="24"/>
        <v>0</v>
      </c>
      <c r="K34" s="126"/>
      <c r="L34" s="178">
        <f t="shared" si="25"/>
        <v>0</v>
      </c>
      <c r="M34" s="126"/>
      <c r="N34" s="178">
        <f t="shared" si="26"/>
        <v>0</v>
      </c>
      <c r="O34" s="126"/>
      <c r="P34" s="178">
        <f t="shared" si="27"/>
        <v>0</v>
      </c>
      <c r="Q34" s="126"/>
      <c r="R34" s="178">
        <f t="shared" si="28"/>
        <v>0</v>
      </c>
      <c r="S34" s="263"/>
      <c r="T34" s="417"/>
      <c r="U34" s="418"/>
      <c r="V34" s="418"/>
      <c r="W34" s="418"/>
      <c r="X34" s="418"/>
      <c r="Y34" s="419"/>
      <c r="Z34" s="5"/>
      <c r="AA34" s="5"/>
    </row>
    <row r="35" spans="1:27" ht="11.25" customHeight="1">
      <c r="A35" s="21" t="s">
        <v>2</v>
      </c>
      <c r="B35" s="22">
        <f t="shared" si="23"/>
        <v>27</v>
      </c>
      <c r="C35" s="125"/>
      <c r="D35" s="125"/>
      <c r="E35" s="125"/>
      <c r="F35" s="76">
        <f t="shared" si="15"/>
        <v>0</v>
      </c>
      <c r="G35" s="91">
        <f t="shared" si="16"/>
      </c>
      <c r="H35" s="126"/>
      <c r="I35" s="126"/>
      <c r="J35" s="178">
        <f t="shared" si="24"/>
        <v>0</v>
      </c>
      <c r="K35" s="126"/>
      <c r="L35" s="178">
        <f t="shared" si="25"/>
        <v>0</v>
      </c>
      <c r="M35" s="126"/>
      <c r="N35" s="178">
        <f t="shared" si="26"/>
        <v>0</v>
      </c>
      <c r="O35" s="126"/>
      <c r="P35" s="178">
        <f t="shared" si="27"/>
        <v>0</v>
      </c>
      <c r="Q35" s="126"/>
      <c r="R35" s="178">
        <f t="shared" si="28"/>
        <v>0</v>
      </c>
      <c r="S35" s="263"/>
      <c r="T35" s="417"/>
      <c r="U35" s="418"/>
      <c r="V35" s="418"/>
      <c r="W35" s="418"/>
      <c r="X35" s="418"/>
      <c r="Y35" s="419"/>
      <c r="Z35" s="5"/>
      <c r="AA35" s="5"/>
    </row>
    <row r="36" spans="1:27" ht="11.25" customHeight="1">
      <c r="A36" s="21" t="s">
        <v>3</v>
      </c>
      <c r="B36" s="22">
        <f t="shared" si="23"/>
        <v>28</v>
      </c>
      <c r="C36" s="125"/>
      <c r="D36" s="125"/>
      <c r="E36" s="125"/>
      <c r="F36" s="76">
        <f>E36</f>
        <v>0</v>
      </c>
      <c r="G36" s="91">
        <f>IF((D36*60+F36)=0,"",ROUND((C36*60)/(D36*60+F36),1))</f>
      </c>
      <c r="H36" s="126"/>
      <c r="I36" s="126"/>
      <c r="J36" s="178">
        <f t="shared" si="24"/>
        <v>0</v>
      </c>
      <c r="K36" s="126"/>
      <c r="L36" s="178">
        <f t="shared" si="25"/>
        <v>0</v>
      </c>
      <c r="M36" s="126"/>
      <c r="N36" s="178">
        <f t="shared" si="26"/>
        <v>0</v>
      </c>
      <c r="O36" s="126"/>
      <c r="P36" s="178">
        <f t="shared" si="27"/>
        <v>0</v>
      </c>
      <c r="Q36" s="126"/>
      <c r="R36" s="178">
        <f t="shared" si="28"/>
        <v>0</v>
      </c>
      <c r="S36" s="263"/>
      <c r="T36" s="417"/>
      <c r="U36" s="418"/>
      <c r="V36" s="418"/>
      <c r="W36" s="418"/>
      <c r="X36" s="418"/>
      <c r="Y36" s="419"/>
      <c r="Z36" s="5"/>
      <c r="AA36" s="5"/>
    </row>
    <row r="37" spans="1:27" ht="11.25" customHeight="1">
      <c r="A37" s="21" t="s">
        <v>4</v>
      </c>
      <c r="B37" s="22">
        <f t="shared" si="23"/>
        <v>29</v>
      </c>
      <c r="C37" s="125"/>
      <c r="D37" s="125"/>
      <c r="E37" s="125"/>
      <c r="F37" s="76">
        <f>E37</f>
        <v>0</v>
      </c>
      <c r="G37" s="91">
        <f>IF((D37*60+F37)=0,"",ROUND((C37*60)/(D37*60+F37),1))</f>
      </c>
      <c r="H37" s="126"/>
      <c r="I37" s="126"/>
      <c r="J37" s="178">
        <f t="shared" si="24"/>
        <v>0</v>
      </c>
      <c r="K37" s="126"/>
      <c r="L37" s="178">
        <f t="shared" si="25"/>
        <v>0</v>
      </c>
      <c r="M37" s="126"/>
      <c r="N37" s="178">
        <f t="shared" si="26"/>
        <v>0</v>
      </c>
      <c r="O37" s="126"/>
      <c r="P37" s="178">
        <f t="shared" si="27"/>
        <v>0</v>
      </c>
      <c r="Q37" s="126"/>
      <c r="R37" s="178">
        <f t="shared" si="28"/>
        <v>0</v>
      </c>
      <c r="S37" s="263"/>
      <c r="T37" s="417"/>
      <c r="U37" s="418"/>
      <c r="V37" s="418"/>
      <c r="W37" s="418"/>
      <c r="X37" s="418"/>
      <c r="Y37" s="419"/>
      <c r="Z37" s="5"/>
      <c r="AA37" s="5"/>
    </row>
    <row r="38" spans="1:27" ht="11.25" customHeight="1">
      <c r="A38" s="119" t="s">
        <v>109</v>
      </c>
      <c r="B38" s="120">
        <f t="shared" si="23"/>
        <v>30</v>
      </c>
      <c r="C38" s="125"/>
      <c r="D38" s="125"/>
      <c r="E38" s="125"/>
      <c r="F38" s="76">
        <f>E38</f>
        <v>0</v>
      </c>
      <c r="G38" s="91">
        <f>IF((D38*60+F38)=0,"",ROUND((C38*60)/(D38*60+F38),1))</f>
      </c>
      <c r="H38" s="126"/>
      <c r="I38" s="126"/>
      <c r="J38" s="178">
        <f t="shared" si="24"/>
        <v>0</v>
      </c>
      <c r="K38" s="126"/>
      <c r="L38" s="178">
        <f t="shared" si="25"/>
        <v>0</v>
      </c>
      <c r="M38" s="126"/>
      <c r="N38" s="178">
        <f t="shared" si="26"/>
        <v>0</v>
      </c>
      <c r="O38" s="126"/>
      <c r="P38" s="178">
        <f t="shared" si="27"/>
        <v>0</v>
      </c>
      <c r="Q38" s="126"/>
      <c r="R38" s="178">
        <f t="shared" si="28"/>
        <v>0</v>
      </c>
      <c r="S38" s="263"/>
      <c r="T38" s="417"/>
      <c r="U38" s="418"/>
      <c r="V38" s="418"/>
      <c r="W38" s="418"/>
      <c r="X38" s="418"/>
      <c r="Y38" s="419"/>
      <c r="Z38" s="5"/>
      <c r="AA38" s="5"/>
    </row>
    <row r="39" spans="1:27" ht="11.25" customHeight="1">
      <c r="A39" s="410" t="s">
        <v>90</v>
      </c>
      <c r="B39" s="411"/>
      <c r="C39" s="13">
        <f>SUM(C32:C38)</f>
        <v>0</v>
      </c>
      <c r="D39" s="13">
        <f>SUM(D32:D38)+ROUNDDOWN(F39/60,0)</f>
        <v>0</v>
      </c>
      <c r="E39" s="13">
        <f>F39-60*ROUNDDOWN(F39/60,0)</f>
        <v>0</v>
      </c>
      <c r="F39" s="145">
        <f>SUM(F32:F38)</f>
        <v>0</v>
      </c>
      <c r="G39" s="53">
        <f>IF((D39*60+E39)=0,0,ROUND((C39*60)/(D39*60+E39),1))</f>
        <v>0</v>
      </c>
      <c r="H39" s="27">
        <f>SUM(H32:H38)</f>
        <v>0</v>
      </c>
      <c r="I39" s="27">
        <f>IF(SUM(I32:I38)=0,0,ROUND(AVERAGE(I32:I38),0))</f>
        <v>0</v>
      </c>
      <c r="J39" s="179">
        <f>IF(J37=0,0,1)</f>
        <v>0</v>
      </c>
      <c r="K39" s="27">
        <f>IF(SUM(K32:K38)=0,0,ROUND(AVERAGE(K32:K38),0))</f>
        <v>0</v>
      </c>
      <c r="L39" s="179">
        <f>IF(L37=0,0,1)</f>
        <v>0</v>
      </c>
      <c r="M39" s="27">
        <f>IF(SUM(M32:M38)=0,0,ROUND(AVERAGE(M32:M38),0))</f>
        <v>0</v>
      </c>
      <c r="N39" s="179">
        <f>IF(N37=0,0,1)</f>
        <v>0</v>
      </c>
      <c r="O39" s="27">
        <f>IF(SUM(O32:O38)=0,0,ROUND(AVERAGE(O32:O38),0))</f>
        <v>0</v>
      </c>
      <c r="P39" s="179">
        <f>IF(P37=0,0,1)</f>
        <v>0</v>
      </c>
      <c r="Q39" s="27">
        <f>IF(SUM(Q32:Q38)=0,0,ROUND(AVERAGE(Q32:Q38),0))</f>
        <v>0</v>
      </c>
      <c r="R39" s="179">
        <f>IF(R37=0,0,1)</f>
        <v>0</v>
      </c>
      <c r="S39" s="265"/>
      <c r="T39" s="426"/>
      <c r="U39" s="427"/>
      <c r="V39" s="427"/>
      <c r="W39" s="427"/>
      <c r="X39" s="427"/>
      <c r="Y39" s="428"/>
      <c r="Z39" s="5"/>
      <c r="AA39" s="5"/>
    </row>
    <row r="40" spans="1:27" ht="11.25" customHeight="1">
      <c r="A40" s="19" t="s">
        <v>6</v>
      </c>
      <c r="B40" s="19">
        <f>B38+1</f>
        <v>31</v>
      </c>
      <c r="C40" s="125"/>
      <c r="D40" s="125"/>
      <c r="E40" s="125"/>
      <c r="F40" s="76">
        <f>E40</f>
        <v>0</v>
      </c>
      <c r="G40" s="107">
        <f>IF((D40*60+F40)=0,"",ROUND((C40*60)/(D40*60+F40),1))</f>
      </c>
      <c r="H40" s="126"/>
      <c r="I40" s="126"/>
      <c r="J40" s="178">
        <f>IF(I40="",0,1)</f>
        <v>0</v>
      </c>
      <c r="K40" s="126"/>
      <c r="L40" s="178">
        <f>IF(K40="",0,1)</f>
        <v>0</v>
      </c>
      <c r="M40" s="126"/>
      <c r="N40" s="178">
        <f>IF(M40="",0,1)</f>
        <v>0</v>
      </c>
      <c r="O40" s="126"/>
      <c r="P40" s="178">
        <f>IF(O40="",0,1)</f>
        <v>0</v>
      </c>
      <c r="Q40" s="126"/>
      <c r="R40" s="178">
        <f>IF(Q40="",0,1)</f>
        <v>0</v>
      </c>
      <c r="S40" s="267"/>
      <c r="T40" s="455"/>
      <c r="U40" s="456"/>
      <c r="V40" s="456"/>
      <c r="W40" s="456"/>
      <c r="X40" s="456"/>
      <c r="Y40" s="457"/>
      <c r="Z40" s="324"/>
      <c r="AA40" s="5"/>
    </row>
    <row r="41" spans="1:25" ht="11.25" customHeight="1">
      <c r="A41" s="406" t="s">
        <v>35</v>
      </c>
      <c r="B41" s="407"/>
      <c r="C41" s="14">
        <f>C6+C15+C23+C31+C39+C40</f>
        <v>0</v>
      </c>
      <c r="D41" s="11">
        <f>D6+D15+D23+D31+D39+D40+ROUNDDOWN(F41/60,0)</f>
        <v>0</v>
      </c>
      <c r="E41" s="11">
        <f>F41-60*ROUNDDOWN(F41/60,0)</f>
        <v>0</v>
      </c>
      <c r="F41" s="147">
        <f>E6+E15+E23+E31+E39+E40</f>
        <v>0</v>
      </c>
      <c r="G41" s="61">
        <f>IF((D41*60+E41)=0,0,ROUND((C41*60)/(D41*60+E41),1))</f>
        <v>0</v>
      </c>
      <c r="H41" s="28">
        <f>H6+H15+H23+H31+H39+H40</f>
        <v>0</v>
      </c>
      <c r="I41" s="28">
        <f>IF(I42=0,"",(I6+I15+I23+I31+I39+I40)/I42)</f>
      </c>
      <c r="J41" s="195"/>
      <c r="K41" s="28">
        <f>IF(K42=0,"",(K6+K15+K23+K31+K39+K40)/K42)</f>
      </c>
      <c r="L41" s="195"/>
      <c r="M41" s="45">
        <f>IF(M42=0,"",(M6+M15+M23+M31+M39+M40)/M42)</f>
      </c>
      <c r="N41" s="195"/>
      <c r="O41" s="28">
        <f>IF(O42=0,"",(O6+O15+O23+O31+O39+O40)/O42)</f>
      </c>
      <c r="P41" s="195"/>
      <c r="Q41" s="28">
        <f>IF(Q42=0,"",(Q6+Q15+Q23+Q31+Q39+Q40)/Q42)</f>
      </c>
      <c r="R41" s="195"/>
      <c r="S41" s="29"/>
      <c r="T41" s="30"/>
      <c r="U41" s="2" t="s">
        <v>0</v>
      </c>
      <c r="V41" s="2" t="s">
        <v>30</v>
      </c>
      <c r="W41" s="2" t="s">
        <v>16</v>
      </c>
      <c r="X41" s="251" t="s">
        <v>23</v>
      </c>
      <c r="Y41" s="2" t="s">
        <v>26</v>
      </c>
    </row>
    <row r="42" spans="1:26" ht="11.25" customHeight="1">
      <c r="A42" s="408"/>
      <c r="B42" s="408"/>
      <c r="C42" s="2" t="s">
        <v>0</v>
      </c>
      <c r="D42" s="2" t="s">
        <v>15</v>
      </c>
      <c r="E42" s="2" t="s">
        <v>16</v>
      </c>
      <c r="F42" s="76"/>
      <c r="G42" s="22" t="s">
        <v>12</v>
      </c>
      <c r="H42" s="37" t="s">
        <v>17</v>
      </c>
      <c r="I42" s="174">
        <f>J6+J15+J23+J31+J39+J40</f>
        <v>0</v>
      </c>
      <c r="J42" s="175"/>
      <c r="K42" s="174">
        <f>L6+L15+L23+L31+L39+L40</f>
        <v>0</v>
      </c>
      <c r="L42" s="175"/>
      <c r="M42" s="174">
        <f>N6+N15+N23+N31+N39+N40</f>
        <v>0</v>
      </c>
      <c r="N42" s="175"/>
      <c r="O42" s="174">
        <f>P6+P15+P23+P31+P39+P40</f>
        <v>0</v>
      </c>
      <c r="P42" s="176"/>
      <c r="Q42" s="174">
        <f>R6+R15+R23+R31+R39+R40</f>
        <v>0</v>
      </c>
      <c r="R42" s="168"/>
      <c r="S42" s="248"/>
      <c r="T42" s="247" t="s">
        <v>164</v>
      </c>
      <c r="U42" s="23">
        <f>C41+Juillet!U42</f>
        <v>0</v>
      </c>
      <c r="V42" s="23">
        <f>D41+Juillet!V42+ROUNDDOWN(Z42/60,0)</f>
        <v>0</v>
      </c>
      <c r="W42" s="12">
        <f>Z42-60*ROUNDDOWN(Z42/60,0)</f>
        <v>0</v>
      </c>
      <c r="X42" s="12">
        <f>IF((V42*60+W42)=0,0,ROUND((U42*60)/(V42*60+W42),1))</f>
        <v>0</v>
      </c>
      <c r="Y42" s="245">
        <f>H41+Juillet!Y42</f>
        <v>0</v>
      </c>
      <c r="Z42" s="10">
        <f>E41+Juillet!W42</f>
        <v>0</v>
      </c>
    </row>
    <row r="43" spans="1:26" ht="11.25" customHeight="1">
      <c r="A43" s="477" t="s">
        <v>236</v>
      </c>
      <c r="B43" s="477"/>
      <c r="C43" s="49">
        <f>'Décembre 14'!$C$40</f>
        <v>0</v>
      </c>
      <c r="D43" s="50">
        <f>'Décembre 14'!$D$40</f>
        <v>0</v>
      </c>
      <c r="E43" s="50">
        <f>'Décembre 14'!$E$40</f>
        <v>0</v>
      </c>
      <c r="F43" s="158"/>
      <c r="G43" s="51">
        <f>IF((D43*60+E43)=0,0,ROUND((C43*60)/(D43*60+E43),1))</f>
        <v>0</v>
      </c>
      <c r="H43" s="218">
        <f>'Décembre 14'!$H$40</f>
        <v>0</v>
      </c>
      <c r="I43" s="174"/>
      <c r="J43" s="175"/>
      <c r="K43" s="174"/>
      <c r="L43" s="175"/>
      <c r="M43" s="174"/>
      <c r="N43" s="175"/>
      <c r="O43" s="174"/>
      <c r="P43" s="176"/>
      <c r="Q43" s="174"/>
      <c r="R43" s="168"/>
      <c r="S43" s="217"/>
      <c r="T43" s="329" t="s">
        <v>238</v>
      </c>
      <c r="U43" s="239">
        <f>$C$41+Juillet!U43</f>
        <v>0</v>
      </c>
      <c r="V43" s="237">
        <f>$D$41+Juillet!V43+ROUNDDOWN(Z43/60,0)</f>
        <v>0</v>
      </c>
      <c r="W43" s="237">
        <f>Z43-60*ROUNDDOWN(Z43/60,0)</f>
        <v>0</v>
      </c>
      <c r="X43" s="237">
        <f>IF((V43*60+W43)=0,0,ROUND((U43*60)/(V43*60+W43),1))</f>
        <v>0</v>
      </c>
      <c r="Y43" s="239">
        <f>H41+Juillet!Y43</f>
        <v>0</v>
      </c>
      <c r="Z43" s="246">
        <f>E41+Juillet!W43</f>
        <v>0</v>
      </c>
    </row>
    <row r="44" spans="1:20" ht="11.25" customHeight="1">
      <c r="A44" s="477" t="s">
        <v>25</v>
      </c>
      <c r="B44" s="477"/>
      <c r="C44" s="49">
        <f>Janvier!C42</f>
        <v>0</v>
      </c>
      <c r="D44" s="49">
        <f>Janvier!D42</f>
        <v>0</v>
      </c>
      <c r="E44" s="49">
        <f>Janvier!E42</f>
        <v>0</v>
      </c>
      <c r="F44" s="148"/>
      <c r="G44" s="48">
        <f aca="true" t="shared" si="29" ref="G44:G50">IF((D44*60+E44)=0,0,ROUND((C44*60)/(D44*60+E44),1))</f>
        <v>0</v>
      </c>
      <c r="H44" s="54">
        <f>Janvier!H42</f>
        <v>0</v>
      </c>
      <c r="I44" s="404"/>
      <c r="J44" s="404"/>
      <c r="K44" s="404"/>
      <c r="L44" s="404"/>
      <c r="M44" s="404"/>
      <c r="N44" s="404"/>
      <c r="O44" s="404"/>
      <c r="P44" s="169"/>
      <c r="S44" s="66"/>
      <c r="T44" s="66"/>
    </row>
    <row r="45" spans="1:20" ht="11.25" customHeight="1">
      <c r="A45" s="477" t="s">
        <v>27</v>
      </c>
      <c r="B45" s="523"/>
      <c r="C45" s="49">
        <f>Février!C38</f>
        <v>0</v>
      </c>
      <c r="D45" s="49">
        <f>Février!D38</f>
        <v>0</v>
      </c>
      <c r="E45" s="49">
        <f>Février!E38</f>
        <v>0</v>
      </c>
      <c r="F45" s="148"/>
      <c r="G45" s="48">
        <f t="shared" si="29"/>
        <v>0</v>
      </c>
      <c r="H45" s="54">
        <f>Février!H38</f>
        <v>0</v>
      </c>
      <c r="S45" s="66"/>
      <c r="T45" s="66"/>
    </row>
    <row r="46" spans="1:25" ht="11.25" customHeight="1">
      <c r="A46" s="477" t="s">
        <v>28</v>
      </c>
      <c r="B46" s="477"/>
      <c r="C46" s="55">
        <f>Mars!C42</f>
        <v>0</v>
      </c>
      <c r="D46" s="55">
        <f>Mars!D42</f>
        <v>0</v>
      </c>
      <c r="E46" s="55">
        <f>Mars!E42</f>
        <v>0</v>
      </c>
      <c r="F46" s="148"/>
      <c r="G46" s="48">
        <f t="shared" si="29"/>
        <v>0</v>
      </c>
      <c r="H46" s="54">
        <f>Mars!H42</f>
        <v>0</v>
      </c>
      <c r="S46" s="74"/>
      <c r="T46" s="71"/>
      <c r="U46" s="71"/>
      <c r="V46" s="71"/>
      <c r="W46" s="71"/>
      <c r="X46" s="71"/>
      <c r="Y46" s="71"/>
    </row>
    <row r="47" spans="1:25" ht="11.25" customHeight="1">
      <c r="A47" s="477" t="s">
        <v>31</v>
      </c>
      <c r="B47" s="477"/>
      <c r="C47" s="55">
        <f>Avril!C40</f>
        <v>0</v>
      </c>
      <c r="D47" s="55">
        <f>Avril!D40</f>
        <v>0</v>
      </c>
      <c r="E47" s="48">
        <f>Avril!E40</f>
        <v>0</v>
      </c>
      <c r="F47" s="148"/>
      <c r="G47" s="48">
        <f t="shared" si="29"/>
        <v>0</v>
      </c>
      <c r="H47" s="54">
        <f>Avril!H40</f>
        <v>0</v>
      </c>
      <c r="S47" s="74"/>
      <c r="T47" s="71"/>
      <c r="U47" s="71"/>
      <c r="V47" s="71"/>
      <c r="W47" s="71"/>
      <c r="X47" s="71"/>
      <c r="Y47" s="71"/>
    </row>
    <row r="48" spans="1:25" ht="11.25" customHeight="1">
      <c r="A48" s="477" t="s">
        <v>32</v>
      </c>
      <c r="B48" s="477"/>
      <c r="C48" s="55">
        <f>Mai!C41</f>
        <v>0</v>
      </c>
      <c r="D48" s="48">
        <f>Mai!D41</f>
        <v>0</v>
      </c>
      <c r="E48" s="48">
        <f>Mai!E41</f>
        <v>0</v>
      </c>
      <c r="F48" s="148"/>
      <c r="G48" s="48">
        <f t="shared" si="29"/>
        <v>0</v>
      </c>
      <c r="H48" s="54">
        <f>Mai!H41</f>
        <v>0</v>
      </c>
      <c r="S48" s="74"/>
      <c r="T48" s="71"/>
      <c r="V48" s="71"/>
      <c r="W48" s="71"/>
      <c r="X48" s="71"/>
      <c r="Y48" s="71"/>
    </row>
    <row r="49" spans="1:8" ht="11.25" customHeight="1">
      <c r="A49" s="477" t="s">
        <v>33</v>
      </c>
      <c r="B49" s="477"/>
      <c r="C49" s="55">
        <f>Juin!C39</f>
        <v>0</v>
      </c>
      <c r="D49" s="55">
        <f>Juin!D39</f>
        <v>0</v>
      </c>
      <c r="E49" s="55">
        <f>Juin!E39</f>
        <v>0</v>
      </c>
      <c r="F49" s="149"/>
      <c r="G49" s="48">
        <f t="shared" si="29"/>
        <v>0</v>
      </c>
      <c r="H49" s="56">
        <f>Juin!H39</f>
        <v>0</v>
      </c>
    </row>
    <row r="50" spans="1:8" ht="11.25" customHeight="1">
      <c r="A50" s="477" t="s">
        <v>34</v>
      </c>
      <c r="B50" s="477"/>
      <c r="C50" s="55">
        <f>Juillet!C41</f>
        <v>0</v>
      </c>
      <c r="D50" s="55">
        <f>Juillet!D41</f>
        <v>0</v>
      </c>
      <c r="E50" s="55">
        <f>Juillet!E41</f>
        <v>0</v>
      </c>
      <c r="F50" s="148"/>
      <c r="G50" s="48">
        <f t="shared" si="29"/>
        <v>0</v>
      </c>
      <c r="H50" s="56">
        <f>Juillet!H41</f>
        <v>0</v>
      </c>
    </row>
    <row r="51" spans="3:8" ht="12.75" hidden="1">
      <c r="C51" s="235">
        <f>SUM(C43:C50)+C41</f>
        <v>0</v>
      </c>
      <c r="D51" s="235">
        <f>SUM(D43:D50)+D41</f>
        <v>0</v>
      </c>
      <c r="E51" s="235">
        <f>SUM(E43:E50)+E41</f>
        <v>0</v>
      </c>
      <c r="H51" s="235">
        <f>SUM(H43:H50)+H41</f>
        <v>0</v>
      </c>
    </row>
    <row r="52" spans="3:8" ht="12.75" hidden="1">
      <c r="C52" s="235">
        <f>SUM(C44:C50)+C41</f>
        <v>0</v>
      </c>
      <c r="D52" s="235">
        <f>SUM(D44:D50)+D41</f>
        <v>0</v>
      </c>
      <c r="E52" s="235">
        <f>SUM(E44:E50)+E41</f>
        <v>0</v>
      </c>
      <c r="H52" s="235">
        <f>SUM(H44:H50)+H41</f>
        <v>0</v>
      </c>
    </row>
  </sheetData>
  <sheetProtection sheet="1" selectLockedCells="1"/>
  <mergeCells count="66">
    <mergeCell ref="A45:B45"/>
    <mergeCell ref="T6:Y6"/>
    <mergeCell ref="T7:Y7"/>
    <mergeCell ref="T8:Y8"/>
    <mergeCell ref="T9:Y9"/>
    <mergeCell ref="A50:B50"/>
    <mergeCell ref="A41:B41"/>
    <mergeCell ref="A15:B15"/>
    <mergeCell ref="A7:B7"/>
    <mergeCell ref="A49:B49"/>
    <mergeCell ref="A44:B44"/>
    <mergeCell ref="T4:Y4"/>
    <mergeCell ref="T5:Y5"/>
    <mergeCell ref="T2:Y3"/>
    <mergeCell ref="G2:G3"/>
    <mergeCell ref="I2:I3"/>
    <mergeCell ref="S2:S3"/>
    <mergeCell ref="M2:M3"/>
    <mergeCell ref="T10:Y10"/>
    <mergeCell ref="T11:Y11"/>
    <mergeCell ref="A1:X1"/>
    <mergeCell ref="A2:A3"/>
    <mergeCell ref="B2:B3"/>
    <mergeCell ref="C2:C3"/>
    <mergeCell ref="D2:D3"/>
    <mergeCell ref="K2:K3"/>
    <mergeCell ref="E2:E3"/>
    <mergeCell ref="A46:B46"/>
    <mergeCell ref="A47:B47"/>
    <mergeCell ref="I44:O44"/>
    <mergeCell ref="A6:B6"/>
    <mergeCell ref="A48:B48"/>
    <mergeCell ref="A23:B23"/>
    <mergeCell ref="A39:B39"/>
    <mergeCell ref="A31:B31"/>
    <mergeCell ref="A42:B42"/>
    <mergeCell ref="A43:B43"/>
    <mergeCell ref="T12:Y12"/>
    <mergeCell ref="T13:Y13"/>
    <mergeCell ref="T14:Y14"/>
    <mergeCell ref="T19:Y19"/>
    <mergeCell ref="T18:Y18"/>
    <mergeCell ref="T15:Y15"/>
    <mergeCell ref="T16:Y16"/>
    <mergeCell ref="T17:Y17"/>
    <mergeCell ref="T20:Y20"/>
    <mergeCell ref="T21:Y21"/>
    <mergeCell ref="T22:Y22"/>
    <mergeCell ref="T23:Y23"/>
    <mergeCell ref="T24:Y24"/>
    <mergeCell ref="T25:Y25"/>
    <mergeCell ref="T26:Y26"/>
    <mergeCell ref="T27:Y27"/>
    <mergeCell ref="T28:Y28"/>
    <mergeCell ref="T29:Y29"/>
    <mergeCell ref="T30:Y30"/>
    <mergeCell ref="T37:Y37"/>
    <mergeCell ref="T40:Y40"/>
    <mergeCell ref="T38:Y38"/>
    <mergeCell ref="T39:Y39"/>
    <mergeCell ref="T31:Y31"/>
    <mergeCell ref="T32:Y32"/>
    <mergeCell ref="T33:Y33"/>
    <mergeCell ref="T34:Y34"/>
    <mergeCell ref="T35:Y35"/>
    <mergeCell ref="T36:Y36"/>
  </mergeCells>
  <printOptions/>
  <pageMargins left="0" right="0" top="0" bottom="0"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R50"/>
  <sheetViews>
    <sheetView zoomScale="110" zoomScaleNormal="110" zoomScalePageLayoutView="0" workbookViewId="0" topLeftCell="A1">
      <pane ySplit="3" topLeftCell="A4" activePane="bottomLeft" state="frozen"/>
      <selection pane="topLeft" activeCell="A1" sqref="A1"/>
      <selection pane="bottomLeft" activeCell="Q36" sqref="Q36:Q38"/>
    </sheetView>
  </sheetViews>
  <sheetFormatPr defaultColWidth="11.421875" defaultRowHeight="12.75"/>
  <cols>
    <col min="1" max="1" width="9.7109375" style="0" customWidth="1"/>
    <col min="2" max="2" width="6.28125" style="0" customWidth="1"/>
    <col min="3" max="3" width="6.00390625" style="0" customWidth="1"/>
    <col min="4" max="4" width="6.140625" style="0" customWidth="1"/>
    <col min="5" max="5" width="3.8515625" style="0" customWidth="1"/>
    <col min="6" max="6" width="4.7109375" style="79" hidden="1" customWidth="1"/>
    <col min="7" max="7" width="5.7109375" style="0" customWidth="1"/>
    <col min="8" max="8" width="6.00390625" style="0" customWidth="1"/>
    <col min="9" max="9" width="3.421875" style="0" customWidth="1"/>
    <col min="10" max="10" width="3.421875" style="79" hidden="1" customWidth="1"/>
    <col min="11" max="11" width="3.140625" style="0" customWidth="1"/>
    <col min="12" max="12" width="3.140625" style="79" hidden="1" customWidth="1"/>
    <col min="13" max="13" width="5.00390625" style="0" customWidth="1"/>
    <col min="14" max="14" width="3.421875" style="79" hidden="1" customWidth="1"/>
    <col min="15" max="15" width="3.8515625" style="0" customWidth="1"/>
    <col min="16" max="16" width="3.8515625" style="79" hidden="1" customWidth="1"/>
    <col min="17" max="17" width="3.8515625" style="0" customWidth="1"/>
    <col min="18" max="18" width="3.8515625" style="79" hidden="1" customWidth="1"/>
    <col min="19" max="19" width="6.00390625" style="0" customWidth="1"/>
    <col min="20" max="20" width="6.140625" style="0" customWidth="1"/>
    <col min="21" max="21" width="5.140625" style="0" customWidth="1"/>
    <col min="22" max="22" width="4.7109375" style="0" customWidth="1"/>
    <col min="23" max="23" width="7.57421875" style="0" customWidth="1"/>
    <col min="24" max="24" width="1.8515625" style="0" customWidth="1"/>
    <col min="25" max="25" width="7.421875" style="0" customWidth="1"/>
    <col min="26" max="26" width="10.421875" style="0" customWidth="1"/>
    <col min="27" max="27" width="7.421875" style="0" customWidth="1"/>
    <col min="28" max="28" width="6.421875" style="0" customWidth="1"/>
    <col min="29" max="29" width="5.7109375" style="0" customWidth="1"/>
    <col min="30" max="30" width="6.421875" style="0" customWidth="1"/>
    <col min="31" max="31" width="8.00390625" style="0" customWidth="1"/>
    <col min="32" max="32" width="11.421875" style="0" hidden="1" customWidth="1"/>
  </cols>
  <sheetData>
    <row r="1" spans="1:31" ht="18.75" customHeight="1">
      <c r="A1" s="560" t="s">
        <v>230</v>
      </c>
      <c r="B1" s="560"/>
      <c r="C1" s="560"/>
      <c r="D1" s="560"/>
      <c r="E1" s="560"/>
      <c r="F1" s="560"/>
      <c r="G1" s="560"/>
      <c r="H1" s="560"/>
      <c r="I1" s="560"/>
      <c r="J1" s="560"/>
      <c r="K1" s="560"/>
      <c r="L1" s="560"/>
      <c r="M1" s="560"/>
      <c r="N1" s="560"/>
      <c r="O1" s="560"/>
      <c r="P1" s="560"/>
      <c r="Q1" s="560"/>
      <c r="R1" s="560"/>
      <c r="S1" s="560"/>
      <c r="T1" s="560"/>
      <c r="U1" s="561"/>
      <c r="V1" s="561"/>
      <c r="W1" s="561"/>
      <c r="X1" s="561"/>
      <c r="Y1" s="561"/>
      <c r="Z1" s="561"/>
      <c r="AA1" s="561"/>
      <c r="AB1" s="561"/>
      <c r="AC1" s="561"/>
      <c r="AD1" s="561"/>
      <c r="AE1" s="252"/>
    </row>
    <row r="2" spans="1:31" ht="17.25" customHeight="1">
      <c r="A2" s="555" t="s">
        <v>1</v>
      </c>
      <c r="B2" s="555" t="s">
        <v>9</v>
      </c>
      <c r="C2" s="555" t="s">
        <v>0</v>
      </c>
      <c r="D2" s="555" t="s">
        <v>15</v>
      </c>
      <c r="E2" s="555" t="s">
        <v>16</v>
      </c>
      <c r="F2" s="75" t="s">
        <v>16</v>
      </c>
      <c r="G2" s="552" t="s">
        <v>12</v>
      </c>
      <c r="H2" s="42" t="s">
        <v>17</v>
      </c>
      <c r="I2" s="550" t="s">
        <v>40</v>
      </c>
      <c r="J2" s="135"/>
      <c r="K2" s="550" t="s">
        <v>11</v>
      </c>
      <c r="L2" s="135"/>
      <c r="M2" s="550" t="s">
        <v>22</v>
      </c>
      <c r="N2" s="135"/>
      <c r="O2" s="42" t="s">
        <v>19</v>
      </c>
      <c r="P2" s="135"/>
      <c r="Q2" s="42" t="s">
        <v>19</v>
      </c>
      <c r="R2" s="140"/>
      <c r="S2" s="541" t="s">
        <v>13</v>
      </c>
      <c r="T2" s="542"/>
      <c r="U2" s="557" t="s">
        <v>14</v>
      </c>
      <c r="V2" s="558"/>
      <c r="W2" s="558"/>
      <c r="X2" s="558"/>
      <c r="Y2" s="558"/>
      <c r="Z2" s="558"/>
      <c r="AA2" s="558"/>
      <c r="AB2" s="558"/>
      <c r="AC2" s="558"/>
      <c r="AD2" s="558"/>
      <c r="AE2" s="559"/>
    </row>
    <row r="3" spans="1:31" ht="9" customHeight="1">
      <c r="A3" s="556"/>
      <c r="B3" s="556"/>
      <c r="C3" s="556"/>
      <c r="D3" s="556"/>
      <c r="E3" s="556"/>
      <c r="F3" s="75"/>
      <c r="G3" s="553"/>
      <c r="H3" s="43" t="s">
        <v>18</v>
      </c>
      <c r="I3" s="551"/>
      <c r="J3" s="136"/>
      <c r="K3" s="551"/>
      <c r="L3" s="136"/>
      <c r="M3" s="551"/>
      <c r="N3" s="136"/>
      <c r="O3" s="43" t="s">
        <v>20</v>
      </c>
      <c r="P3" s="136"/>
      <c r="Q3" s="43" t="s">
        <v>21</v>
      </c>
      <c r="R3" s="141"/>
      <c r="S3" s="541"/>
      <c r="T3" s="542"/>
      <c r="U3" s="557"/>
      <c r="V3" s="558"/>
      <c r="W3" s="558"/>
      <c r="X3" s="558"/>
      <c r="Y3" s="558"/>
      <c r="Z3" s="558"/>
      <c r="AA3" s="558"/>
      <c r="AB3" s="558"/>
      <c r="AC3" s="558"/>
      <c r="AD3" s="558"/>
      <c r="AE3" s="559"/>
    </row>
    <row r="4" spans="1:31" ht="12" customHeight="1">
      <c r="A4" s="2" t="s">
        <v>7</v>
      </c>
      <c r="B4" s="2">
        <v>1</v>
      </c>
      <c r="C4" s="41"/>
      <c r="D4" s="41"/>
      <c r="E4" s="41"/>
      <c r="F4" s="76">
        <f aca="true" t="shared" si="0" ref="F4:F9">E4</f>
        <v>0</v>
      </c>
      <c r="G4" s="91">
        <f aca="true" t="shared" si="1" ref="G4:G18">IF((D4*60+F4)=0,"",ROUND((C4*60)/(D4*60+F4),1))</f>
      </c>
      <c r="H4" s="122"/>
      <c r="I4" s="122"/>
      <c r="J4" s="178">
        <f>IF(I4="",0,1)</f>
        <v>0</v>
      </c>
      <c r="K4" s="122"/>
      <c r="L4" s="178">
        <f>IF(K4="",0,1)</f>
        <v>0</v>
      </c>
      <c r="M4" s="122"/>
      <c r="N4" s="178">
        <f>IF(M4="",0,1)</f>
        <v>0</v>
      </c>
      <c r="O4" s="122"/>
      <c r="P4" s="178">
        <f>IF(O4="",0,1)</f>
        <v>0</v>
      </c>
      <c r="Q4" s="122"/>
      <c r="R4" s="178">
        <f>IF(Q4="",0,1)</f>
        <v>0</v>
      </c>
      <c r="S4" s="532"/>
      <c r="T4" s="533"/>
      <c r="U4" s="483" t="s">
        <v>151</v>
      </c>
      <c r="V4" s="484"/>
      <c r="W4" s="484"/>
      <c r="X4" s="484"/>
      <c r="Y4" s="484"/>
      <c r="Z4" s="484"/>
      <c r="AA4" s="484"/>
      <c r="AB4" s="484"/>
      <c r="AC4" s="484"/>
      <c r="AD4" s="484"/>
      <c r="AE4" s="485"/>
    </row>
    <row r="5" spans="1:31" ht="12" customHeight="1">
      <c r="A5" s="2" t="s">
        <v>8</v>
      </c>
      <c r="B5" s="2">
        <f>B4+1</f>
        <v>2</v>
      </c>
      <c r="C5" s="41"/>
      <c r="D5" s="41"/>
      <c r="E5" s="41"/>
      <c r="F5" s="76">
        <f t="shared" si="0"/>
        <v>0</v>
      </c>
      <c r="G5" s="91">
        <f t="shared" si="1"/>
      </c>
      <c r="H5" s="122"/>
      <c r="I5" s="122"/>
      <c r="J5" s="178">
        <f>IF(I5="",J4,J4+1)</f>
        <v>0</v>
      </c>
      <c r="K5" s="122"/>
      <c r="L5" s="178">
        <f>IF(K5="",L4,L4+1)</f>
        <v>0</v>
      </c>
      <c r="M5" s="122"/>
      <c r="N5" s="178">
        <f>IF(M5="",N4,N4+1)</f>
        <v>0</v>
      </c>
      <c r="O5" s="122"/>
      <c r="P5" s="178">
        <f>IF(O5="",P4,P4+1)</f>
        <v>0</v>
      </c>
      <c r="Q5" s="122"/>
      <c r="R5" s="178">
        <f>IF(Q5="",R4,R4+1)</f>
        <v>0</v>
      </c>
      <c r="S5" s="532"/>
      <c r="T5" s="533"/>
      <c r="U5" s="534"/>
      <c r="V5" s="535"/>
      <c r="W5" s="535"/>
      <c r="X5" s="535"/>
      <c r="Y5" s="535"/>
      <c r="Z5" s="535"/>
      <c r="AA5" s="535"/>
      <c r="AB5" s="535"/>
      <c r="AC5" s="535"/>
      <c r="AD5" s="535"/>
      <c r="AE5" s="536"/>
    </row>
    <row r="6" spans="1:31" ht="12" customHeight="1">
      <c r="A6" s="2" t="s">
        <v>2</v>
      </c>
      <c r="B6" s="2">
        <f>B5+1</f>
        <v>3</v>
      </c>
      <c r="C6" s="41"/>
      <c r="D6" s="41"/>
      <c r="E6" s="41"/>
      <c r="F6" s="76">
        <f t="shared" si="0"/>
        <v>0</v>
      </c>
      <c r="G6" s="91">
        <f t="shared" si="1"/>
      </c>
      <c r="H6" s="122"/>
      <c r="I6" s="122"/>
      <c r="J6" s="178">
        <f>IF(I6="",J5,J5+1)</f>
        <v>0</v>
      </c>
      <c r="K6" s="122"/>
      <c r="L6" s="178">
        <f>IF(K6="",L5,L5+1)</f>
        <v>0</v>
      </c>
      <c r="M6" s="122"/>
      <c r="N6" s="178">
        <f>IF(M6="",N5,N5+1)</f>
        <v>0</v>
      </c>
      <c r="O6" s="122"/>
      <c r="P6" s="178">
        <f>IF(O6="",P5,P5+1)</f>
        <v>0</v>
      </c>
      <c r="Q6" s="122"/>
      <c r="R6" s="178">
        <f>IF(Q6="",R5,R5+1)</f>
        <v>0</v>
      </c>
      <c r="S6" s="532"/>
      <c r="T6" s="533"/>
      <c r="U6" s="534"/>
      <c r="V6" s="535"/>
      <c r="W6" s="535"/>
      <c r="X6" s="535"/>
      <c r="Y6" s="535"/>
      <c r="Z6" s="535"/>
      <c r="AA6" s="535"/>
      <c r="AB6" s="535"/>
      <c r="AC6" s="535"/>
      <c r="AD6" s="535"/>
      <c r="AE6" s="536"/>
    </row>
    <row r="7" spans="1:31" ht="12" customHeight="1">
      <c r="A7" s="2" t="s">
        <v>3</v>
      </c>
      <c r="B7" s="2">
        <f>B6+1</f>
        <v>4</v>
      </c>
      <c r="C7" s="41"/>
      <c r="D7" s="41"/>
      <c r="E7" s="41"/>
      <c r="F7" s="76">
        <f t="shared" si="0"/>
        <v>0</v>
      </c>
      <c r="G7" s="91">
        <f t="shared" si="1"/>
      </c>
      <c r="H7" s="122"/>
      <c r="I7" s="122"/>
      <c r="J7" s="178">
        <f>IF(I7="",J6,J6+1)</f>
        <v>0</v>
      </c>
      <c r="K7" s="122"/>
      <c r="L7" s="178">
        <f>IF(K7="",L6,L6+1)</f>
        <v>0</v>
      </c>
      <c r="M7" s="122"/>
      <c r="N7" s="178">
        <f>IF(M7="",N6,N6+1)</f>
        <v>0</v>
      </c>
      <c r="O7" s="122"/>
      <c r="P7" s="178">
        <f>IF(O7="",P6,P6+1)</f>
        <v>0</v>
      </c>
      <c r="Q7" s="122"/>
      <c r="R7" s="178">
        <f>IF(Q7="",R6,R6+1)</f>
        <v>0</v>
      </c>
      <c r="S7" s="532"/>
      <c r="T7" s="533"/>
      <c r="U7" s="534"/>
      <c r="V7" s="535"/>
      <c r="W7" s="535"/>
      <c r="X7" s="535"/>
      <c r="Y7" s="535"/>
      <c r="Z7" s="535"/>
      <c r="AA7" s="535"/>
      <c r="AB7" s="535"/>
      <c r="AC7" s="535"/>
      <c r="AD7" s="535"/>
      <c r="AE7" s="536"/>
    </row>
    <row r="8" spans="1:31" ht="12" customHeight="1">
      <c r="A8" s="85" t="s">
        <v>4</v>
      </c>
      <c r="B8" s="85">
        <f>B7+1</f>
        <v>5</v>
      </c>
      <c r="C8" s="41"/>
      <c r="D8" s="41"/>
      <c r="E8" s="41"/>
      <c r="F8" s="76">
        <f t="shared" si="0"/>
        <v>0</v>
      </c>
      <c r="G8" s="91">
        <f t="shared" si="1"/>
      </c>
      <c r="H8" s="122"/>
      <c r="I8" s="122"/>
      <c r="J8" s="178">
        <f>IF(I8="",J7,J7+1)</f>
        <v>0</v>
      </c>
      <c r="K8" s="122"/>
      <c r="L8" s="178">
        <f>IF(K8="",L7,L7+1)</f>
        <v>0</v>
      </c>
      <c r="M8" s="122"/>
      <c r="N8" s="178">
        <f>IF(M8="",N7,N7+1)</f>
        <v>0</v>
      </c>
      <c r="O8" s="122"/>
      <c r="P8" s="178">
        <f>IF(O8="",P7,P7+1)</f>
        <v>0</v>
      </c>
      <c r="Q8" s="122"/>
      <c r="R8" s="178">
        <f>IF(Q8="",R7,R7+1)</f>
        <v>0</v>
      </c>
      <c r="S8" s="532"/>
      <c r="T8" s="533"/>
      <c r="U8" s="534"/>
      <c r="V8" s="535"/>
      <c r="W8" s="535"/>
      <c r="X8" s="535"/>
      <c r="Y8" s="535"/>
      <c r="Z8" s="535"/>
      <c r="AA8" s="535"/>
      <c r="AB8" s="535"/>
      <c r="AC8" s="535"/>
      <c r="AD8" s="535"/>
      <c r="AE8" s="536"/>
    </row>
    <row r="9" spans="1:44" s="79" customFormat="1" ht="12" customHeight="1">
      <c r="A9" s="118" t="s">
        <v>5</v>
      </c>
      <c r="B9" s="118">
        <f>B8+1</f>
        <v>6</v>
      </c>
      <c r="C9" s="41"/>
      <c r="D9" s="41"/>
      <c r="E9" s="41"/>
      <c r="F9" s="76">
        <f t="shared" si="0"/>
        <v>0</v>
      </c>
      <c r="G9" s="91">
        <f t="shared" si="1"/>
      </c>
      <c r="H9" s="122"/>
      <c r="I9" s="122"/>
      <c r="J9" s="178">
        <f>IF(I9="",J8,J8+1)</f>
        <v>0</v>
      </c>
      <c r="K9" s="122"/>
      <c r="L9" s="178">
        <f>IF(K9="",L8,L8+1)</f>
        <v>0</v>
      </c>
      <c r="M9" s="122"/>
      <c r="N9" s="178">
        <f>IF(M9="",N8,N8+1)</f>
        <v>0</v>
      </c>
      <c r="O9" s="122"/>
      <c r="P9" s="178">
        <f>IF(O9="",P8,P8+1)</f>
        <v>0</v>
      </c>
      <c r="Q9" s="122"/>
      <c r="R9" s="178">
        <f>IF(Q9="",R8,R8+1)</f>
        <v>0</v>
      </c>
      <c r="S9" s="532"/>
      <c r="T9" s="533"/>
      <c r="U9" s="534"/>
      <c r="V9" s="535"/>
      <c r="W9" s="535"/>
      <c r="X9" s="535"/>
      <c r="Y9" s="535"/>
      <c r="Z9" s="535"/>
      <c r="AA9" s="535"/>
      <c r="AB9" s="535"/>
      <c r="AC9" s="535"/>
      <c r="AD9" s="535"/>
      <c r="AE9" s="536"/>
      <c r="AK9"/>
      <c r="AL9"/>
      <c r="AM9"/>
      <c r="AN9"/>
      <c r="AO9"/>
      <c r="AP9"/>
      <c r="AQ9"/>
      <c r="AR9"/>
    </row>
    <row r="10" spans="1:44" s="79" customFormat="1" ht="12" customHeight="1">
      <c r="A10" s="410" t="s">
        <v>10</v>
      </c>
      <c r="B10" s="411"/>
      <c r="C10" s="13">
        <f>SUM(C4:C9)</f>
        <v>0</v>
      </c>
      <c r="D10" s="13">
        <f>SUM(D4:D9)+ROUNDDOWN(F10/60,0)</f>
        <v>0</v>
      </c>
      <c r="E10" s="13">
        <f>F10-60*ROUNDDOWN(F10/60,0)</f>
        <v>0</v>
      </c>
      <c r="F10" s="145">
        <f>SUM(F4:F9)</f>
        <v>0</v>
      </c>
      <c r="G10" s="53">
        <f>IF((D10*60+E10)=0,0,ROUND((C10*60)/(D10*60+E10),1))</f>
        <v>0</v>
      </c>
      <c r="H10" s="27">
        <f>SUM(H4:H9)</f>
        <v>0</v>
      </c>
      <c r="I10" s="27">
        <f>IF(SUM(I4:I9)=0,0,ROUND(AVERAGE(I4:I9),0))</f>
        <v>0</v>
      </c>
      <c r="J10" s="179">
        <f>IF(J9=0,0,1)</f>
        <v>0</v>
      </c>
      <c r="K10" s="27">
        <f>IF(SUM(K4:K9)=0,0,ROUND(AVERAGE(K4:K9),0))</f>
        <v>0</v>
      </c>
      <c r="L10" s="179">
        <f>IF(L9=0,0,1)</f>
        <v>0</v>
      </c>
      <c r="M10" s="27">
        <f>IF(SUM(M4:M9)=0,0,ROUND(AVERAGE(M4:M9),0))</f>
        <v>0</v>
      </c>
      <c r="N10" s="179">
        <f>IF(N9=0,0,1)</f>
        <v>0</v>
      </c>
      <c r="O10" s="27">
        <f>IF(SUM(O4:O9)=0,0,ROUND(AVERAGE(O4:O9),0))</f>
        <v>0</v>
      </c>
      <c r="P10" s="179">
        <f>IF(P9=0,0,1)</f>
        <v>0</v>
      </c>
      <c r="Q10" s="27">
        <f>IF(SUM(Q4:Q9)=0,0,ROUND(AVERAGE(Q4:Q9),0))</f>
        <v>0</v>
      </c>
      <c r="R10" s="179">
        <f>IF(R9=0,0,1)</f>
        <v>0</v>
      </c>
      <c r="S10" s="412"/>
      <c r="T10" s="429"/>
      <c r="U10" s="413"/>
      <c r="V10" s="413"/>
      <c r="W10" s="413"/>
      <c r="X10" s="413"/>
      <c r="Y10" s="413"/>
      <c r="Z10" s="413"/>
      <c r="AA10" s="413"/>
      <c r="AB10" s="413"/>
      <c r="AC10" s="413"/>
      <c r="AD10" s="413"/>
      <c r="AE10" s="429"/>
      <c r="AK10"/>
      <c r="AL10"/>
      <c r="AM10"/>
      <c r="AN10"/>
      <c r="AO10"/>
      <c r="AP10"/>
      <c r="AQ10"/>
      <c r="AR10"/>
    </row>
    <row r="11" spans="1:31" ht="12" customHeight="1">
      <c r="A11" s="478" t="s">
        <v>91</v>
      </c>
      <c r="B11" s="479"/>
      <c r="C11" s="78">
        <f>C10+Août!C40</f>
        <v>0</v>
      </c>
      <c r="D11" s="78">
        <f>D10+Août!D40+ROUNDDOWN(F11/60,0)</f>
        <v>0</v>
      </c>
      <c r="E11" s="78">
        <f>F11-60*ROUNDDOWN(F11/60,0)</f>
        <v>0</v>
      </c>
      <c r="F11" s="146">
        <f>E10+Août!E40</f>
        <v>0</v>
      </c>
      <c r="G11" s="78">
        <f>IF((D11*60+E11)=0,0,ROUND((C11*60)/(D11*60+E11),1))</f>
        <v>0</v>
      </c>
      <c r="H11" s="88">
        <f>H10+Août!H40</f>
        <v>0</v>
      </c>
      <c r="I11" s="88">
        <f>IF(I10=0,Août!I40,IF(I10+Août!I40=0,"",ROUND((SUM(I4:I9)+SUM(Août!I40))/(J9+Août!J40),0)))</f>
        <v>0</v>
      </c>
      <c r="J11" s="198">
        <f>IF(J9=0,0,1)</f>
        <v>0</v>
      </c>
      <c r="K11" s="88">
        <f>IF(K10=0,Août!K40,IF(K10+Août!K40=0,"",ROUND((SUM(K4:K9)+SUM(Août!K40))/(L9+Août!L40),0)))</f>
        <v>0</v>
      </c>
      <c r="L11" s="198">
        <f>IF(L9=0,0,1)</f>
        <v>0</v>
      </c>
      <c r="M11" s="88">
        <f>IF(M10=0,Août!M40,IF(M10+Août!M40=0,"",ROUND((SUM(M4:M9)+SUM(Août!M40))/(N9+Août!N40),0)))</f>
        <v>0</v>
      </c>
      <c r="N11" s="198">
        <f>IF(N9=0,0,1)</f>
        <v>0</v>
      </c>
      <c r="O11" s="88">
        <f>IF(O10=0,Août!O40,IF(O10+Août!O40=0,"",ROUND((SUM(O4:O9)+SUM(Août!O40))/(P9+Août!P40),0)))</f>
        <v>0</v>
      </c>
      <c r="P11" s="198">
        <f>IF(P9=0,0,1)</f>
        <v>0</v>
      </c>
      <c r="Q11" s="88">
        <f>IF(Q10=0,Août!Q40,IF(Q10+Août!Q40=0,"",ROUND((SUM(Q4:Q9)+SUM(Août!Q40))/(R9+Août!R40),0)))</f>
        <v>0</v>
      </c>
      <c r="R11" s="198">
        <f>IF(R9=0,0,1)</f>
        <v>0</v>
      </c>
      <c r="S11" s="543"/>
      <c r="T11" s="544"/>
      <c r="U11" s="562"/>
      <c r="V11" s="563"/>
      <c r="W11" s="563"/>
      <c r="X11" s="563"/>
      <c r="Y11" s="563"/>
      <c r="Z11" s="563"/>
      <c r="AA11" s="563"/>
      <c r="AB11" s="563"/>
      <c r="AC11" s="563"/>
      <c r="AD11" s="563"/>
      <c r="AE11" s="564"/>
    </row>
    <row r="12" spans="1:31" ht="12" customHeight="1">
      <c r="A12" s="2" t="s">
        <v>6</v>
      </c>
      <c r="B12" s="2">
        <f>B9+1</f>
        <v>7</v>
      </c>
      <c r="C12" s="41"/>
      <c r="D12" s="41"/>
      <c r="E12" s="41"/>
      <c r="F12" s="76">
        <f aca="true" t="shared" si="2" ref="F12:F18">E12</f>
        <v>0</v>
      </c>
      <c r="G12" s="91">
        <f t="shared" si="1"/>
      </c>
      <c r="H12" s="122"/>
      <c r="I12" s="122"/>
      <c r="J12" s="178">
        <f>IF(I12="",0,1)</f>
        <v>0</v>
      </c>
      <c r="K12" s="122"/>
      <c r="L12" s="178">
        <f>IF(K12="",0,1)</f>
        <v>0</v>
      </c>
      <c r="M12" s="122"/>
      <c r="N12" s="178">
        <f>IF(M12="",0,1)</f>
        <v>0</v>
      </c>
      <c r="O12" s="122"/>
      <c r="P12" s="178">
        <f>IF(O12="",0,1)</f>
        <v>0</v>
      </c>
      <c r="Q12" s="122"/>
      <c r="R12" s="178">
        <f>IF(Q12="",0,1)</f>
        <v>0</v>
      </c>
      <c r="S12" s="532"/>
      <c r="T12" s="533"/>
      <c r="U12" s="534"/>
      <c r="V12" s="535"/>
      <c r="W12" s="535"/>
      <c r="X12" s="535"/>
      <c r="Y12" s="535"/>
      <c r="Z12" s="535"/>
      <c r="AA12" s="535"/>
      <c r="AB12" s="535"/>
      <c r="AC12" s="535"/>
      <c r="AD12" s="535"/>
      <c r="AE12" s="536"/>
    </row>
    <row r="13" spans="1:31" ht="12" customHeight="1">
      <c r="A13" s="2" t="s">
        <v>7</v>
      </c>
      <c r="B13" s="2">
        <f aca="true" t="shared" si="3" ref="B13:B18">B12+1</f>
        <v>8</v>
      </c>
      <c r="C13" s="41"/>
      <c r="D13" s="41"/>
      <c r="E13" s="41"/>
      <c r="F13" s="76">
        <f t="shared" si="2"/>
        <v>0</v>
      </c>
      <c r="G13" s="91">
        <f t="shared" si="1"/>
      </c>
      <c r="H13" s="122"/>
      <c r="I13" s="122"/>
      <c r="J13" s="178">
        <f aca="true" t="shared" si="4" ref="J13:J18">IF(I13="",J12,J12+1)</f>
        <v>0</v>
      </c>
      <c r="K13" s="122"/>
      <c r="L13" s="178">
        <f aca="true" t="shared" si="5" ref="L13:L18">IF(K13="",L12,L12+1)</f>
        <v>0</v>
      </c>
      <c r="M13" s="122"/>
      <c r="N13" s="178">
        <f aca="true" t="shared" si="6" ref="N13:N18">IF(M13="",N12,N12+1)</f>
        <v>0</v>
      </c>
      <c r="O13" s="122"/>
      <c r="P13" s="178">
        <f aca="true" t="shared" si="7" ref="P13:P18">IF(O13="",P12,P12+1)</f>
        <v>0</v>
      </c>
      <c r="Q13" s="122"/>
      <c r="R13" s="178">
        <f aca="true" t="shared" si="8" ref="R13:R18">IF(Q13="",R12,R12+1)</f>
        <v>0</v>
      </c>
      <c r="S13" s="532"/>
      <c r="T13" s="533"/>
      <c r="U13" s="534"/>
      <c r="V13" s="535"/>
      <c r="W13" s="535"/>
      <c r="X13" s="535"/>
      <c r="Y13" s="535"/>
      <c r="Z13" s="535"/>
      <c r="AA13" s="535"/>
      <c r="AB13" s="535"/>
      <c r="AC13" s="535"/>
      <c r="AD13" s="535"/>
      <c r="AE13" s="536"/>
    </row>
    <row r="14" spans="1:31" ht="12" customHeight="1">
      <c r="A14" s="2" t="s">
        <v>8</v>
      </c>
      <c r="B14" s="2">
        <f t="shared" si="3"/>
        <v>9</v>
      </c>
      <c r="C14" s="41"/>
      <c r="D14" s="41"/>
      <c r="E14" s="41"/>
      <c r="F14" s="76">
        <f t="shared" si="2"/>
        <v>0</v>
      </c>
      <c r="G14" s="91">
        <f>IF((D14*60+F14)=0,"",ROUND((C14*60)/(D14*60+F14),1))</f>
      </c>
      <c r="H14" s="122"/>
      <c r="I14" s="122"/>
      <c r="J14" s="178">
        <f t="shared" si="4"/>
        <v>0</v>
      </c>
      <c r="K14" s="122"/>
      <c r="L14" s="178">
        <f t="shared" si="5"/>
        <v>0</v>
      </c>
      <c r="M14" s="122"/>
      <c r="N14" s="178">
        <f t="shared" si="6"/>
        <v>0</v>
      </c>
      <c r="O14" s="122"/>
      <c r="P14" s="178">
        <f t="shared" si="7"/>
        <v>0</v>
      </c>
      <c r="Q14" s="122"/>
      <c r="R14" s="178">
        <f t="shared" si="8"/>
        <v>0</v>
      </c>
      <c r="S14" s="532"/>
      <c r="T14" s="533"/>
      <c r="U14" s="534"/>
      <c r="V14" s="535"/>
      <c r="W14" s="535"/>
      <c r="X14" s="535"/>
      <c r="Y14" s="535"/>
      <c r="Z14" s="535"/>
      <c r="AA14" s="535"/>
      <c r="AB14" s="535"/>
      <c r="AC14" s="535"/>
      <c r="AD14" s="535"/>
      <c r="AE14" s="536"/>
    </row>
    <row r="15" spans="1:31" ht="12" customHeight="1">
      <c r="A15" s="2" t="s">
        <v>2</v>
      </c>
      <c r="B15" s="2">
        <f t="shared" si="3"/>
        <v>10</v>
      </c>
      <c r="C15" s="41"/>
      <c r="D15" s="41"/>
      <c r="E15" s="41"/>
      <c r="F15" s="76">
        <f t="shared" si="2"/>
        <v>0</v>
      </c>
      <c r="G15" s="91">
        <f t="shared" si="1"/>
      </c>
      <c r="H15" s="122"/>
      <c r="I15" s="122"/>
      <c r="J15" s="178">
        <f t="shared" si="4"/>
        <v>0</v>
      </c>
      <c r="K15" s="122"/>
      <c r="L15" s="178">
        <f t="shared" si="5"/>
        <v>0</v>
      </c>
      <c r="M15" s="122"/>
      <c r="N15" s="178">
        <f t="shared" si="6"/>
        <v>0</v>
      </c>
      <c r="O15" s="122"/>
      <c r="P15" s="178">
        <f t="shared" si="7"/>
        <v>0</v>
      </c>
      <c r="Q15" s="122"/>
      <c r="R15" s="178">
        <f t="shared" si="8"/>
        <v>0</v>
      </c>
      <c r="S15" s="532"/>
      <c r="T15" s="533"/>
      <c r="U15" s="534"/>
      <c r="V15" s="535"/>
      <c r="W15" s="535"/>
      <c r="X15" s="535"/>
      <c r="Y15" s="535"/>
      <c r="Z15" s="535"/>
      <c r="AA15" s="535"/>
      <c r="AB15" s="535"/>
      <c r="AC15" s="535"/>
      <c r="AD15" s="535"/>
      <c r="AE15" s="536"/>
    </row>
    <row r="16" spans="1:31" ht="12" customHeight="1">
      <c r="A16" s="2" t="s">
        <v>3</v>
      </c>
      <c r="B16" s="2">
        <f t="shared" si="3"/>
        <v>11</v>
      </c>
      <c r="C16" s="41"/>
      <c r="D16" s="41"/>
      <c r="E16" s="41"/>
      <c r="F16" s="76">
        <f t="shared" si="2"/>
        <v>0</v>
      </c>
      <c r="G16" s="91">
        <f t="shared" si="1"/>
      </c>
      <c r="H16" s="122"/>
      <c r="I16" s="122"/>
      <c r="J16" s="178">
        <f t="shared" si="4"/>
        <v>0</v>
      </c>
      <c r="K16" s="122"/>
      <c r="L16" s="178">
        <f t="shared" si="5"/>
        <v>0</v>
      </c>
      <c r="M16" s="122"/>
      <c r="N16" s="178">
        <f t="shared" si="6"/>
        <v>0</v>
      </c>
      <c r="O16" s="122"/>
      <c r="P16" s="178">
        <f t="shared" si="7"/>
        <v>0</v>
      </c>
      <c r="Q16" s="122"/>
      <c r="R16" s="178">
        <f t="shared" si="8"/>
        <v>0</v>
      </c>
      <c r="S16" s="532"/>
      <c r="T16" s="533"/>
      <c r="U16" s="534"/>
      <c r="V16" s="535"/>
      <c r="W16" s="535"/>
      <c r="X16" s="535"/>
      <c r="Y16" s="535"/>
      <c r="Z16" s="535"/>
      <c r="AA16" s="535"/>
      <c r="AB16" s="535"/>
      <c r="AC16" s="535"/>
      <c r="AD16" s="535"/>
      <c r="AE16" s="536"/>
    </row>
    <row r="17" spans="1:31" ht="12" customHeight="1">
      <c r="A17" s="85" t="s">
        <v>4</v>
      </c>
      <c r="B17" s="85">
        <f t="shared" si="3"/>
        <v>12</v>
      </c>
      <c r="C17" s="41"/>
      <c r="D17" s="41"/>
      <c r="E17" s="41"/>
      <c r="F17" s="76">
        <f t="shared" si="2"/>
        <v>0</v>
      </c>
      <c r="G17" s="91">
        <f t="shared" si="1"/>
      </c>
      <c r="H17" s="122"/>
      <c r="I17" s="122"/>
      <c r="J17" s="178">
        <f t="shared" si="4"/>
        <v>0</v>
      </c>
      <c r="K17" s="122"/>
      <c r="L17" s="178">
        <f t="shared" si="5"/>
        <v>0</v>
      </c>
      <c r="M17" s="122"/>
      <c r="N17" s="178">
        <f t="shared" si="6"/>
        <v>0</v>
      </c>
      <c r="O17" s="122"/>
      <c r="P17" s="178">
        <f t="shared" si="7"/>
        <v>0</v>
      </c>
      <c r="Q17" s="122"/>
      <c r="R17" s="178">
        <f t="shared" si="8"/>
        <v>0</v>
      </c>
      <c r="S17" s="532"/>
      <c r="T17" s="533"/>
      <c r="U17" s="534"/>
      <c r="V17" s="535"/>
      <c r="W17" s="535"/>
      <c r="X17" s="535"/>
      <c r="Y17" s="535"/>
      <c r="Z17" s="535"/>
      <c r="AA17" s="535"/>
      <c r="AB17" s="535"/>
      <c r="AC17" s="535"/>
      <c r="AD17" s="535"/>
      <c r="AE17" s="536"/>
    </row>
    <row r="18" spans="1:31" ht="12" customHeight="1">
      <c r="A18" s="76" t="s">
        <v>5</v>
      </c>
      <c r="B18" s="76">
        <f t="shared" si="3"/>
        <v>13</v>
      </c>
      <c r="C18" s="41"/>
      <c r="D18" s="41"/>
      <c r="E18" s="41"/>
      <c r="F18" s="76">
        <f t="shared" si="2"/>
        <v>0</v>
      </c>
      <c r="G18" s="91">
        <f t="shared" si="1"/>
      </c>
      <c r="H18" s="122"/>
      <c r="I18" s="122"/>
      <c r="J18" s="178">
        <f t="shared" si="4"/>
        <v>0</v>
      </c>
      <c r="K18" s="122"/>
      <c r="L18" s="178">
        <f t="shared" si="5"/>
        <v>0</v>
      </c>
      <c r="M18" s="122"/>
      <c r="N18" s="178">
        <f t="shared" si="6"/>
        <v>0</v>
      </c>
      <c r="O18" s="122"/>
      <c r="P18" s="178">
        <f t="shared" si="7"/>
        <v>0</v>
      </c>
      <c r="Q18" s="122"/>
      <c r="R18" s="178">
        <f t="shared" si="8"/>
        <v>0</v>
      </c>
      <c r="S18" s="532"/>
      <c r="T18" s="533"/>
      <c r="U18" s="534"/>
      <c r="V18" s="535"/>
      <c r="W18" s="535"/>
      <c r="X18" s="535"/>
      <c r="Y18" s="535"/>
      <c r="Z18" s="535"/>
      <c r="AA18" s="535"/>
      <c r="AB18" s="535"/>
      <c r="AC18" s="535"/>
      <c r="AD18" s="535"/>
      <c r="AE18" s="536"/>
    </row>
    <row r="19" spans="1:31" ht="12" customHeight="1">
      <c r="A19" s="410" t="s">
        <v>92</v>
      </c>
      <c r="B19" s="411"/>
      <c r="C19" s="13">
        <f>SUM(C12:C18)</f>
        <v>0</v>
      </c>
      <c r="D19" s="13">
        <f>SUM(D12:D18)+ROUNDDOWN(F19/60,0)</f>
        <v>0</v>
      </c>
      <c r="E19" s="13">
        <f>F19-60*ROUNDDOWN(F19/60,0)</f>
        <v>0</v>
      </c>
      <c r="F19" s="145">
        <f>SUM(F12:F18)</f>
        <v>0</v>
      </c>
      <c r="G19" s="53">
        <f>IF((D19*60+E19)=0,0,ROUND((C19*60)/(D19*60+E19),1))</f>
        <v>0</v>
      </c>
      <c r="H19" s="27">
        <f>SUM(H12:H18)</f>
        <v>0</v>
      </c>
      <c r="I19" s="27">
        <f>IF(SUM(I12:I18)=0,0,ROUND(AVERAGE(I12:I18),0))</f>
        <v>0</v>
      </c>
      <c r="J19" s="179">
        <f>IF(J18=0,0,1)</f>
        <v>0</v>
      </c>
      <c r="K19" s="27">
        <f>IF(SUM(K12:K18)=0,0,ROUND(AVERAGE(K12:K18),0))</f>
        <v>0</v>
      </c>
      <c r="L19" s="179">
        <f>IF(L18=0,0,1)</f>
        <v>0</v>
      </c>
      <c r="M19" s="27">
        <f>IF(SUM(M12:M18)=0,0,ROUND(AVERAGE(M12:M18),0))</f>
        <v>0</v>
      </c>
      <c r="N19" s="179">
        <f>IF(N18=0,0,1)</f>
        <v>0</v>
      </c>
      <c r="O19" s="27">
        <f>IF(SUM(O12:O18)=0,0,ROUND(AVERAGE(O12:O18),0))</f>
        <v>0</v>
      </c>
      <c r="P19" s="179">
        <f>IF(P18=0,0,1)</f>
        <v>0</v>
      </c>
      <c r="Q19" s="27">
        <f>IF(SUM(Q12:Q18)=0,0,ROUND(AVERAGE(Q12:Q18),0))</f>
        <v>0</v>
      </c>
      <c r="R19" s="179">
        <f>IF(R18=0,0,1)</f>
        <v>0</v>
      </c>
      <c r="S19" s="537"/>
      <c r="T19" s="538"/>
      <c r="U19" s="565"/>
      <c r="V19" s="566"/>
      <c r="W19" s="566"/>
      <c r="X19" s="566"/>
      <c r="Y19" s="566"/>
      <c r="Z19" s="566"/>
      <c r="AA19" s="566"/>
      <c r="AB19" s="566"/>
      <c r="AC19" s="566"/>
      <c r="AD19" s="566"/>
      <c r="AE19" s="567"/>
    </row>
    <row r="20" spans="1:31" ht="12" customHeight="1">
      <c r="A20" s="21" t="s">
        <v>6</v>
      </c>
      <c r="B20" s="22">
        <f>B18+1</f>
        <v>14</v>
      </c>
      <c r="C20" s="123"/>
      <c r="D20" s="123"/>
      <c r="E20" s="123"/>
      <c r="F20" s="76">
        <f aca="true" t="shared" si="9" ref="F20:F26">E20</f>
        <v>0</v>
      </c>
      <c r="G20" s="91">
        <f aca="true" t="shared" si="10" ref="G20:G26">IF((D20*60+F20)=0,"",ROUND((C20*60)/(D20*60+F20),1))</f>
      </c>
      <c r="H20" s="124"/>
      <c r="I20" s="124"/>
      <c r="J20" s="178">
        <f>IF(I20="",0,1)</f>
        <v>0</v>
      </c>
      <c r="K20" s="124"/>
      <c r="L20" s="178">
        <f>IF(K20="",0,1)</f>
        <v>0</v>
      </c>
      <c r="M20" s="124"/>
      <c r="N20" s="178">
        <f>IF(M20="",0,1)</f>
        <v>0</v>
      </c>
      <c r="O20" s="124"/>
      <c r="P20" s="178">
        <f>IF(O20="",0,1)</f>
        <v>0</v>
      </c>
      <c r="Q20" s="124"/>
      <c r="R20" s="178">
        <f>IF(Q20="",0,1)</f>
        <v>0</v>
      </c>
      <c r="S20" s="532"/>
      <c r="T20" s="533"/>
      <c r="U20" s="534"/>
      <c r="V20" s="535"/>
      <c r="W20" s="535"/>
      <c r="X20" s="535"/>
      <c r="Y20" s="535"/>
      <c r="Z20" s="535"/>
      <c r="AA20" s="535"/>
      <c r="AB20" s="535"/>
      <c r="AC20" s="535"/>
      <c r="AD20" s="535"/>
      <c r="AE20" s="536"/>
    </row>
    <row r="21" spans="1:31" ht="12" customHeight="1">
      <c r="A21" s="21" t="s">
        <v>7</v>
      </c>
      <c r="B21" s="22">
        <f aca="true" t="shared" si="11" ref="B21:B26">B20+1</f>
        <v>15</v>
      </c>
      <c r="C21" s="123"/>
      <c r="D21" s="123"/>
      <c r="E21" s="123"/>
      <c r="F21" s="76">
        <f t="shared" si="9"/>
        <v>0</v>
      </c>
      <c r="G21" s="91">
        <f t="shared" si="10"/>
      </c>
      <c r="H21" s="124"/>
      <c r="I21" s="124"/>
      <c r="J21" s="178">
        <f aca="true" t="shared" si="12" ref="J21:J26">IF(I21="",J20,J20+1)</f>
        <v>0</v>
      </c>
      <c r="K21" s="124"/>
      <c r="L21" s="178">
        <f aca="true" t="shared" si="13" ref="L21:L26">IF(K21="",L20,L20+1)</f>
        <v>0</v>
      </c>
      <c r="M21" s="124"/>
      <c r="N21" s="178">
        <f aca="true" t="shared" si="14" ref="N21:N26">IF(M21="",N20,N20+1)</f>
        <v>0</v>
      </c>
      <c r="O21" s="124"/>
      <c r="P21" s="178">
        <f aca="true" t="shared" si="15" ref="P21:P26">IF(O21="",P20,P20+1)</f>
        <v>0</v>
      </c>
      <c r="Q21" s="124"/>
      <c r="R21" s="178">
        <f aca="true" t="shared" si="16" ref="R21:R26">IF(Q21="",R20,R20+1)</f>
        <v>0</v>
      </c>
      <c r="S21" s="532"/>
      <c r="T21" s="533"/>
      <c r="U21" s="534"/>
      <c r="V21" s="535"/>
      <c r="W21" s="535"/>
      <c r="X21" s="535"/>
      <c r="Y21" s="535"/>
      <c r="Z21" s="535"/>
      <c r="AA21" s="535"/>
      <c r="AB21" s="535"/>
      <c r="AC21" s="535"/>
      <c r="AD21" s="535"/>
      <c r="AE21" s="536"/>
    </row>
    <row r="22" spans="1:31" ht="12" customHeight="1">
      <c r="A22" s="21" t="s">
        <v>8</v>
      </c>
      <c r="B22" s="22">
        <f t="shared" si="11"/>
        <v>16</v>
      </c>
      <c r="C22" s="123"/>
      <c r="D22" s="123"/>
      <c r="E22" s="123"/>
      <c r="F22" s="76">
        <f t="shared" si="9"/>
        <v>0</v>
      </c>
      <c r="G22" s="91">
        <f t="shared" si="10"/>
      </c>
      <c r="H22" s="124"/>
      <c r="I22" s="124"/>
      <c r="J22" s="178">
        <f t="shared" si="12"/>
        <v>0</v>
      </c>
      <c r="K22" s="124"/>
      <c r="L22" s="178">
        <f t="shared" si="13"/>
        <v>0</v>
      </c>
      <c r="M22" s="124"/>
      <c r="N22" s="178">
        <f t="shared" si="14"/>
        <v>0</v>
      </c>
      <c r="O22" s="124"/>
      <c r="P22" s="178">
        <f t="shared" si="15"/>
        <v>0</v>
      </c>
      <c r="Q22" s="124"/>
      <c r="R22" s="178">
        <f t="shared" si="16"/>
        <v>0</v>
      </c>
      <c r="S22" s="532"/>
      <c r="T22" s="533"/>
      <c r="U22" s="534"/>
      <c r="V22" s="535"/>
      <c r="W22" s="535"/>
      <c r="X22" s="535"/>
      <c r="Y22" s="535"/>
      <c r="Z22" s="535"/>
      <c r="AA22" s="535"/>
      <c r="AB22" s="535"/>
      <c r="AC22" s="535"/>
      <c r="AD22" s="535"/>
      <c r="AE22" s="536"/>
    </row>
    <row r="23" spans="1:31" ht="12" customHeight="1">
      <c r="A23" s="21" t="s">
        <v>2</v>
      </c>
      <c r="B23" s="22">
        <f t="shared" si="11"/>
        <v>17</v>
      </c>
      <c r="C23" s="123"/>
      <c r="D23" s="123"/>
      <c r="E23" s="123"/>
      <c r="F23" s="76">
        <f t="shared" si="9"/>
        <v>0</v>
      </c>
      <c r="G23" s="91">
        <f t="shared" si="10"/>
      </c>
      <c r="H23" s="124"/>
      <c r="I23" s="124"/>
      <c r="J23" s="178">
        <f t="shared" si="12"/>
        <v>0</v>
      </c>
      <c r="K23" s="124"/>
      <c r="L23" s="178">
        <f t="shared" si="13"/>
        <v>0</v>
      </c>
      <c r="M23" s="124"/>
      <c r="N23" s="178">
        <f t="shared" si="14"/>
        <v>0</v>
      </c>
      <c r="O23" s="124"/>
      <c r="P23" s="178">
        <f t="shared" si="15"/>
        <v>0</v>
      </c>
      <c r="Q23" s="124"/>
      <c r="R23" s="178">
        <f t="shared" si="16"/>
        <v>0</v>
      </c>
      <c r="S23" s="532"/>
      <c r="T23" s="533"/>
      <c r="U23" s="534"/>
      <c r="V23" s="535"/>
      <c r="W23" s="535"/>
      <c r="X23" s="535"/>
      <c r="Y23" s="535"/>
      <c r="Z23" s="535"/>
      <c r="AA23" s="535"/>
      <c r="AB23" s="535"/>
      <c r="AC23" s="535"/>
      <c r="AD23" s="535"/>
      <c r="AE23" s="536"/>
    </row>
    <row r="24" spans="1:31" ht="12" customHeight="1">
      <c r="A24" s="21" t="s">
        <v>3</v>
      </c>
      <c r="B24" s="22">
        <f t="shared" si="11"/>
        <v>18</v>
      </c>
      <c r="C24" s="123"/>
      <c r="D24" s="123"/>
      <c r="E24" s="123"/>
      <c r="F24" s="76">
        <f t="shared" si="9"/>
        <v>0</v>
      </c>
      <c r="G24" s="91">
        <f t="shared" si="10"/>
      </c>
      <c r="H24" s="124"/>
      <c r="I24" s="124"/>
      <c r="J24" s="178">
        <f t="shared" si="12"/>
        <v>0</v>
      </c>
      <c r="K24" s="124"/>
      <c r="L24" s="178">
        <f t="shared" si="13"/>
        <v>0</v>
      </c>
      <c r="M24" s="124"/>
      <c r="N24" s="178">
        <f t="shared" si="14"/>
        <v>0</v>
      </c>
      <c r="O24" s="124"/>
      <c r="P24" s="178">
        <f t="shared" si="15"/>
        <v>0</v>
      </c>
      <c r="Q24" s="124"/>
      <c r="R24" s="178">
        <f t="shared" si="16"/>
        <v>0</v>
      </c>
      <c r="S24" s="532"/>
      <c r="T24" s="533"/>
      <c r="U24" s="534"/>
      <c r="V24" s="535"/>
      <c r="W24" s="535"/>
      <c r="X24" s="535"/>
      <c r="Y24" s="535"/>
      <c r="Z24" s="535"/>
      <c r="AA24" s="535"/>
      <c r="AB24" s="535"/>
      <c r="AC24" s="535"/>
      <c r="AD24" s="535"/>
      <c r="AE24" s="536"/>
    </row>
    <row r="25" spans="1:31" ht="12" customHeight="1">
      <c r="A25" s="90" t="s">
        <v>4</v>
      </c>
      <c r="B25" s="90">
        <f t="shared" si="11"/>
        <v>19</v>
      </c>
      <c r="C25" s="123"/>
      <c r="D25" s="123"/>
      <c r="E25" s="123"/>
      <c r="F25" s="76">
        <f t="shared" si="9"/>
        <v>0</v>
      </c>
      <c r="G25" s="91">
        <f t="shared" si="10"/>
      </c>
      <c r="H25" s="124"/>
      <c r="I25" s="124"/>
      <c r="J25" s="178">
        <f t="shared" si="12"/>
        <v>0</v>
      </c>
      <c r="K25" s="124"/>
      <c r="L25" s="178">
        <f t="shared" si="13"/>
        <v>0</v>
      </c>
      <c r="M25" s="124"/>
      <c r="N25" s="178">
        <f t="shared" si="14"/>
        <v>0</v>
      </c>
      <c r="O25" s="124"/>
      <c r="P25" s="178">
        <f t="shared" si="15"/>
        <v>0</v>
      </c>
      <c r="Q25" s="124"/>
      <c r="R25" s="178">
        <f t="shared" si="16"/>
        <v>0</v>
      </c>
      <c r="S25" s="532"/>
      <c r="T25" s="533"/>
      <c r="U25" s="534"/>
      <c r="V25" s="535"/>
      <c r="W25" s="535"/>
      <c r="X25" s="535"/>
      <c r="Y25" s="535"/>
      <c r="Z25" s="535"/>
      <c r="AA25" s="535"/>
      <c r="AB25" s="535"/>
      <c r="AC25" s="535"/>
      <c r="AD25" s="535"/>
      <c r="AE25" s="536"/>
    </row>
    <row r="26" spans="1:31" ht="12" customHeight="1">
      <c r="A26" s="119" t="s">
        <v>5</v>
      </c>
      <c r="B26" s="120">
        <f t="shared" si="11"/>
        <v>20</v>
      </c>
      <c r="C26" s="123"/>
      <c r="D26" s="123"/>
      <c r="E26" s="123"/>
      <c r="F26" s="76">
        <f t="shared" si="9"/>
        <v>0</v>
      </c>
      <c r="G26" s="91">
        <f t="shared" si="10"/>
      </c>
      <c r="H26" s="124"/>
      <c r="I26" s="124"/>
      <c r="J26" s="178">
        <f t="shared" si="12"/>
        <v>0</v>
      </c>
      <c r="K26" s="124"/>
      <c r="L26" s="178">
        <f t="shared" si="13"/>
        <v>0</v>
      </c>
      <c r="M26" s="124"/>
      <c r="N26" s="178">
        <f t="shared" si="14"/>
        <v>0</v>
      </c>
      <c r="O26" s="124"/>
      <c r="P26" s="178">
        <f t="shared" si="15"/>
        <v>0</v>
      </c>
      <c r="Q26" s="124"/>
      <c r="R26" s="178">
        <f t="shared" si="16"/>
        <v>0</v>
      </c>
      <c r="S26" s="532"/>
      <c r="T26" s="533"/>
      <c r="U26" s="534"/>
      <c r="V26" s="535"/>
      <c r="W26" s="535"/>
      <c r="X26" s="535"/>
      <c r="Y26" s="535"/>
      <c r="Z26" s="535"/>
      <c r="AA26" s="535"/>
      <c r="AB26" s="535"/>
      <c r="AC26" s="535"/>
      <c r="AD26" s="535"/>
      <c r="AE26" s="536"/>
    </row>
    <row r="27" spans="1:31" ht="12" customHeight="1">
      <c r="A27" s="410" t="s">
        <v>93</v>
      </c>
      <c r="B27" s="411"/>
      <c r="C27" s="13">
        <f>SUM(C20:C26)</f>
        <v>0</v>
      </c>
      <c r="D27" s="13">
        <f>SUM(D20:D26)+ROUNDDOWN(F27/60,0)</f>
        <v>0</v>
      </c>
      <c r="E27" s="13">
        <f>F27-60*ROUNDDOWN(F27/60,0)</f>
        <v>0</v>
      </c>
      <c r="F27" s="145">
        <f>SUM(F20:F26)</f>
        <v>0</v>
      </c>
      <c r="G27" s="53">
        <f>IF((D27*60+E27)=0,0,ROUND((C27*60)/(D27*60+E27),1))</f>
        <v>0</v>
      </c>
      <c r="H27" s="27">
        <f>SUM(H20:H26)</f>
        <v>0</v>
      </c>
      <c r="I27" s="27">
        <f>IF(SUM(I20:I26)=0,0,ROUND(AVERAGE(I20:I26),0))</f>
        <v>0</v>
      </c>
      <c r="J27" s="179">
        <f>IF(J26=0,0,1)</f>
        <v>0</v>
      </c>
      <c r="K27" s="27">
        <f>IF(SUM(K20:K26)=0,0,ROUND(AVERAGE(K20:K26),0))</f>
        <v>0</v>
      </c>
      <c r="L27" s="179">
        <f>IF(L26=0,0,1)</f>
        <v>0</v>
      </c>
      <c r="M27" s="27">
        <f>IF(SUM(M20:M26)=0,0,ROUND(AVERAGE(M20:M26),0))</f>
        <v>0</v>
      </c>
      <c r="N27" s="179">
        <f>IF(N26=0,0,1)</f>
        <v>0</v>
      </c>
      <c r="O27" s="27">
        <f>IF(SUM(O20:O26)=0,0,ROUND(AVERAGE(O20:O26),0))</f>
        <v>0</v>
      </c>
      <c r="P27" s="179">
        <f>IF(P26=0,0,1)</f>
        <v>0</v>
      </c>
      <c r="Q27" s="27">
        <f>IF(SUM(Q20:Q26)=0,0,ROUND(AVERAGE(Q20:Q26),0))</f>
        <v>0</v>
      </c>
      <c r="R27" s="179">
        <f>IF(R26=0,0,1)</f>
        <v>0</v>
      </c>
      <c r="S27" s="537"/>
      <c r="T27" s="538"/>
      <c r="U27" s="565"/>
      <c r="V27" s="566"/>
      <c r="W27" s="566"/>
      <c r="X27" s="566"/>
      <c r="Y27" s="566"/>
      <c r="Z27" s="566"/>
      <c r="AA27" s="566"/>
      <c r="AB27" s="566"/>
      <c r="AC27" s="566"/>
      <c r="AD27" s="566"/>
      <c r="AE27" s="567"/>
    </row>
    <row r="28" spans="1:31" ht="12" customHeight="1">
      <c r="A28" s="22" t="s">
        <v>6</v>
      </c>
      <c r="B28" s="22">
        <f>B26+1</f>
        <v>21</v>
      </c>
      <c r="C28" s="123"/>
      <c r="D28" s="123"/>
      <c r="E28" s="123"/>
      <c r="F28" s="76">
        <f aca="true" t="shared" si="17" ref="F28:F38">E28</f>
        <v>0</v>
      </c>
      <c r="G28" s="91">
        <f aca="true" t="shared" si="18" ref="G28:G38">IF((D28*60+F28)=0,"",ROUND((C28*60)/(D28*60+F28),1))</f>
      </c>
      <c r="H28" s="124"/>
      <c r="I28" s="124"/>
      <c r="J28" s="178">
        <f>IF(I28="",0,1)</f>
        <v>0</v>
      </c>
      <c r="K28" s="124"/>
      <c r="L28" s="178">
        <f>IF(K28="",0,1)</f>
        <v>0</v>
      </c>
      <c r="M28" s="124"/>
      <c r="N28" s="178">
        <f>IF(M28="",0,1)</f>
        <v>0</v>
      </c>
      <c r="O28" s="124"/>
      <c r="P28" s="178">
        <f>IF(O28="",0,1)</f>
        <v>0</v>
      </c>
      <c r="Q28" s="124"/>
      <c r="R28" s="178">
        <f>IF(Q28="",0,1)</f>
        <v>0</v>
      </c>
      <c r="S28" s="532"/>
      <c r="T28" s="533"/>
      <c r="U28" s="534"/>
      <c r="V28" s="535"/>
      <c r="W28" s="535"/>
      <c r="X28" s="535"/>
      <c r="Y28" s="535"/>
      <c r="Z28" s="535"/>
      <c r="AA28" s="535"/>
      <c r="AB28" s="535"/>
      <c r="AC28" s="535"/>
      <c r="AD28" s="535"/>
      <c r="AE28" s="536"/>
    </row>
    <row r="29" spans="1:31" ht="12" customHeight="1">
      <c r="A29" s="22" t="s">
        <v>7</v>
      </c>
      <c r="B29" s="22">
        <f aca="true" t="shared" si="19" ref="B29:B34">B28+1</f>
        <v>22</v>
      </c>
      <c r="C29" s="123"/>
      <c r="D29" s="123"/>
      <c r="E29" s="123"/>
      <c r="F29" s="76">
        <f t="shared" si="17"/>
        <v>0</v>
      </c>
      <c r="G29" s="91">
        <f t="shared" si="18"/>
      </c>
      <c r="H29" s="124"/>
      <c r="I29" s="124"/>
      <c r="J29" s="178">
        <f aca="true" t="shared" si="20" ref="J29:J34">IF(I29="",J28,J28+1)</f>
        <v>0</v>
      </c>
      <c r="K29" s="124"/>
      <c r="L29" s="178">
        <f aca="true" t="shared" si="21" ref="L29:L34">IF(K29="",L28,L28+1)</f>
        <v>0</v>
      </c>
      <c r="M29" s="124"/>
      <c r="N29" s="178">
        <f aca="true" t="shared" si="22" ref="N29:N34">IF(M29="",N28,N28+1)</f>
        <v>0</v>
      </c>
      <c r="O29" s="124"/>
      <c r="P29" s="178">
        <f aca="true" t="shared" si="23" ref="P29:P34">IF(O29="",P28,P28+1)</f>
        <v>0</v>
      </c>
      <c r="Q29" s="124"/>
      <c r="R29" s="178">
        <f aca="true" t="shared" si="24" ref="R29:R34">IF(Q29="",R28,R28+1)</f>
        <v>0</v>
      </c>
      <c r="S29" s="532"/>
      <c r="T29" s="533"/>
      <c r="U29" s="534"/>
      <c r="V29" s="535"/>
      <c r="W29" s="535"/>
      <c r="X29" s="535"/>
      <c r="Y29" s="535"/>
      <c r="Z29" s="535"/>
      <c r="AA29" s="535"/>
      <c r="AB29" s="535"/>
      <c r="AC29" s="535"/>
      <c r="AD29" s="535"/>
      <c r="AE29" s="536"/>
    </row>
    <row r="30" spans="1:31" s="1" customFormat="1" ht="12" customHeight="1">
      <c r="A30" s="22" t="s">
        <v>8</v>
      </c>
      <c r="B30" s="22">
        <f t="shared" si="19"/>
        <v>23</v>
      </c>
      <c r="C30" s="123"/>
      <c r="D30" s="123"/>
      <c r="E30" s="123"/>
      <c r="F30" s="76">
        <f t="shared" si="17"/>
        <v>0</v>
      </c>
      <c r="G30" s="91">
        <f t="shared" si="18"/>
      </c>
      <c r="H30" s="124"/>
      <c r="I30" s="124"/>
      <c r="J30" s="178">
        <f t="shared" si="20"/>
        <v>0</v>
      </c>
      <c r="K30" s="124"/>
      <c r="L30" s="178">
        <f t="shared" si="21"/>
        <v>0</v>
      </c>
      <c r="M30" s="124"/>
      <c r="N30" s="178">
        <f t="shared" si="22"/>
        <v>0</v>
      </c>
      <c r="O30" s="124"/>
      <c r="P30" s="178">
        <f t="shared" si="23"/>
        <v>0</v>
      </c>
      <c r="Q30" s="124"/>
      <c r="R30" s="178">
        <f t="shared" si="24"/>
        <v>0</v>
      </c>
      <c r="S30" s="532"/>
      <c r="T30" s="533"/>
      <c r="U30" s="534"/>
      <c r="V30" s="535"/>
      <c r="W30" s="535"/>
      <c r="X30" s="535"/>
      <c r="Y30" s="535"/>
      <c r="Z30" s="535"/>
      <c r="AA30" s="535"/>
      <c r="AB30" s="535"/>
      <c r="AC30" s="535"/>
      <c r="AD30" s="535"/>
      <c r="AE30" s="536"/>
    </row>
    <row r="31" spans="1:31" s="1" customFormat="1" ht="12" customHeight="1">
      <c r="A31" s="22" t="s">
        <v>2</v>
      </c>
      <c r="B31" s="22">
        <f t="shared" si="19"/>
        <v>24</v>
      </c>
      <c r="C31" s="123"/>
      <c r="D31" s="123"/>
      <c r="E31" s="123"/>
      <c r="F31" s="76">
        <f t="shared" si="17"/>
        <v>0</v>
      </c>
      <c r="G31" s="91">
        <f t="shared" si="18"/>
      </c>
      <c r="H31" s="124"/>
      <c r="I31" s="124"/>
      <c r="J31" s="178">
        <f t="shared" si="20"/>
        <v>0</v>
      </c>
      <c r="K31" s="124"/>
      <c r="L31" s="178">
        <f t="shared" si="21"/>
        <v>0</v>
      </c>
      <c r="M31" s="124"/>
      <c r="N31" s="178">
        <f t="shared" si="22"/>
        <v>0</v>
      </c>
      <c r="O31" s="124"/>
      <c r="P31" s="178">
        <f t="shared" si="23"/>
        <v>0</v>
      </c>
      <c r="Q31" s="124"/>
      <c r="R31" s="178">
        <f t="shared" si="24"/>
        <v>0</v>
      </c>
      <c r="S31" s="532"/>
      <c r="T31" s="533"/>
      <c r="U31" s="534"/>
      <c r="V31" s="535"/>
      <c r="W31" s="535"/>
      <c r="X31" s="535"/>
      <c r="Y31" s="535"/>
      <c r="Z31" s="535"/>
      <c r="AA31" s="535"/>
      <c r="AB31" s="535"/>
      <c r="AC31" s="535"/>
      <c r="AD31" s="535"/>
      <c r="AE31" s="536"/>
    </row>
    <row r="32" spans="1:31" s="1" customFormat="1" ht="12" customHeight="1">
      <c r="A32" s="22" t="s">
        <v>3</v>
      </c>
      <c r="B32" s="22">
        <f t="shared" si="19"/>
        <v>25</v>
      </c>
      <c r="C32" s="123"/>
      <c r="D32" s="123"/>
      <c r="E32" s="123"/>
      <c r="F32" s="76">
        <f t="shared" si="17"/>
        <v>0</v>
      </c>
      <c r="G32" s="91">
        <f t="shared" si="18"/>
      </c>
      <c r="H32" s="124"/>
      <c r="I32" s="124"/>
      <c r="J32" s="178">
        <f t="shared" si="20"/>
        <v>0</v>
      </c>
      <c r="K32" s="124"/>
      <c r="L32" s="178">
        <f t="shared" si="21"/>
        <v>0</v>
      </c>
      <c r="M32" s="124"/>
      <c r="N32" s="178">
        <f t="shared" si="22"/>
        <v>0</v>
      </c>
      <c r="O32" s="124"/>
      <c r="P32" s="178">
        <f t="shared" si="23"/>
        <v>0</v>
      </c>
      <c r="Q32" s="124"/>
      <c r="R32" s="178">
        <f t="shared" si="24"/>
        <v>0</v>
      </c>
      <c r="S32" s="532"/>
      <c r="T32" s="533"/>
      <c r="U32" s="534"/>
      <c r="V32" s="535"/>
      <c r="W32" s="535"/>
      <c r="X32" s="535"/>
      <c r="Y32" s="535"/>
      <c r="Z32" s="535"/>
      <c r="AA32" s="535"/>
      <c r="AB32" s="535"/>
      <c r="AC32" s="535"/>
      <c r="AD32" s="535"/>
      <c r="AE32" s="536"/>
    </row>
    <row r="33" spans="1:31" s="1" customFormat="1" ht="12" customHeight="1">
      <c r="A33" s="22" t="s">
        <v>4</v>
      </c>
      <c r="B33" s="22">
        <f t="shared" si="19"/>
        <v>26</v>
      </c>
      <c r="C33" s="123"/>
      <c r="D33" s="123"/>
      <c r="E33" s="123"/>
      <c r="F33" s="76">
        <f t="shared" si="17"/>
        <v>0</v>
      </c>
      <c r="G33" s="91">
        <f t="shared" si="18"/>
      </c>
      <c r="H33" s="124"/>
      <c r="I33" s="124"/>
      <c r="J33" s="178">
        <f t="shared" si="20"/>
        <v>0</v>
      </c>
      <c r="K33" s="124"/>
      <c r="L33" s="178">
        <f t="shared" si="21"/>
        <v>0</v>
      </c>
      <c r="M33" s="124"/>
      <c r="N33" s="178">
        <f t="shared" si="22"/>
        <v>0</v>
      </c>
      <c r="O33" s="124"/>
      <c r="P33" s="178">
        <f t="shared" si="23"/>
        <v>0</v>
      </c>
      <c r="Q33" s="124"/>
      <c r="R33" s="178">
        <f t="shared" si="24"/>
        <v>0</v>
      </c>
      <c r="S33" s="532"/>
      <c r="T33" s="533"/>
      <c r="U33" s="534"/>
      <c r="V33" s="535"/>
      <c r="W33" s="535"/>
      <c r="X33" s="535"/>
      <c r="Y33" s="535"/>
      <c r="Z33" s="535"/>
      <c r="AA33" s="535"/>
      <c r="AB33" s="535"/>
      <c r="AC33" s="535"/>
      <c r="AD33" s="535"/>
      <c r="AE33" s="536"/>
    </row>
    <row r="34" spans="1:31" s="1" customFormat="1" ht="12" customHeight="1">
      <c r="A34" s="120" t="s">
        <v>5</v>
      </c>
      <c r="B34" s="120">
        <f t="shared" si="19"/>
        <v>27</v>
      </c>
      <c r="C34" s="123"/>
      <c r="D34" s="123"/>
      <c r="E34" s="123"/>
      <c r="F34" s="76">
        <f t="shared" si="17"/>
        <v>0</v>
      </c>
      <c r="G34" s="91">
        <f t="shared" si="18"/>
      </c>
      <c r="H34" s="124"/>
      <c r="I34" s="124"/>
      <c r="J34" s="178">
        <f t="shared" si="20"/>
        <v>0</v>
      </c>
      <c r="K34" s="124"/>
      <c r="L34" s="178">
        <f t="shared" si="21"/>
        <v>0</v>
      </c>
      <c r="M34" s="124"/>
      <c r="N34" s="178">
        <f t="shared" si="22"/>
        <v>0</v>
      </c>
      <c r="O34" s="124"/>
      <c r="P34" s="178">
        <f t="shared" si="23"/>
        <v>0</v>
      </c>
      <c r="Q34" s="124"/>
      <c r="R34" s="178">
        <f t="shared" si="24"/>
        <v>0</v>
      </c>
      <c r="S34" s="532"/>
      <c r="T34" s="533"/>
      <c r="U34" s="534"/>
      <c r="V34" s="535"/>
      <c r="W34" s="535"/>
      <c r="X34" s="535"/>
      <c r="Y34" s="535"/>
      <c r="Z34" s="535"/>
      <c r="AA34" s="535"/>
      <c r="AB34" s="535"/>
      <c r="AC34" s="535"/>
      <c r="AD34" s="535"/>
      <c r="AE34" s="536"/>
    </row>
    <row r="35" spans="1:31" ht="12" customHeight="1">
      <c r="A35" s="410" t="s">
        <v>94</v>
      </c>
      <c r="B35" s="411"/>
      <c r="C35" s="13">
        <f>SUM(C28:C34)</f>
        <v>0</v>
      </c>
      <c r="D35" s="13">
        <f>SUM(D28:D34)+ROUNDDOWN(F35/60,0)</f>
        <v>0</v>
      </c>
      <c r="E35" s="13">
        <f>F35-60*ROUNDDOWN(F35/60,0)</f>
        <v>0</v>
      </c>
      <c r="F35" s="145">
        <f>SUM(F28:F34)</f>
        <v>0</v>
      </c>
      <c r="G35" s="53">
        <f>IF((D35*60+E35)=0,0,ROUND((C35*60)/(D35*60+E35),1))</f>
        <v>0</v>
      </c>
      <c r="H35" s="27">
        <f>SUM(H28:H34)</f>
        <v>0</v>
      </c>
      <c r="I35" s="27">
        <f>IF(SUM(I28:I34)=0,0,ROUND(AVERAGE(I28:I34),0))</f>
        <v>0</v>
      </c>
      <c r="J35" s="179">
        <f>IF(J34=0,0,1)</f>
        <v>0</v>
      </c>
      <c r="K35" s="27">
        <f aca="true" t="shared" si="25" ref="K35:Q35">IF(SUM(K28:K34)=0,0,ROUND(AVERAGE(K28:K34),0))</f>
        <v>0</v>
      </c>
      <c r="L35" s="179">
        <f>IF(L34=0,0,1)</f>
        <v>0</v>
      </c>
      <c r="M35" s="27">
        <f t="shared" si="25"/>
        <v>0</v>
      </c>
      <c r="N35" s="179">
        <f>IF(N34=0,0,1)</f>
        <v>0</v>
      </c>
      <c r="O35" s="27">
        <f t="shared" si="25"/>
        <v>0</v>
      </c>
      <c r="P35" s="179">
        <f>IF(P34=0,0,1)</f>
        <v>0</v>
      </c>
      <c r="Q35" s="27">
        <f t="shared" si="25"/>
        <v>0</v>
      </c>
      <c r="R35" s="179">
        <f>IF(R34=0,0,1)</f>
        <v>0</v>
      </c>
      <c r="S35" s="537"/>
      <c r="T35" s="538"/>
      <c r="U35" s="565"/>
      <c r="V35" s="566"/>
      <c r="W35" s="566"/>
      <c r="X35" s="566"/>
      <c r="Y35" s="566"/>
      <c r="Z35" s="566"/>
      <c r="AA35" s="566"/>
      <c r="AB35" s="566"/>
      <c r="AC35" s="566"/>
      <c r="AD35" s="566"/>
      <c r="AE35" s="567"/>
    </row>
    <row r="36" spans="1:31" ht="12" customHeight="1">
      <c r="A36" s="22" t="s">
        <v>6</v>
      </c>
      <c r="B36" s="22">
        <f>B34+1</f>
        <v>28</v>
      </c>
      <c r="C36" s="125"/>
      <c r="D36" s="125"/>
      <c r="E36" s="125"/>
      <c r="F36" s="76">
        <f t="shared" si="17"/>
        <v>0</v>
      </c>
      <c r="G36" s="91">
        <f t="shared" si="18"/>
      </c>
      <c r="H36" s="126"/>
      <c r="I36" s="126"/>
      <c r="J36" s="178">
        <f>IF(I36="",0,1)</f>
        <v>0</v>
      </c>
      <c r="K36" s="126"/>
      <c r="L36" s="178">
        <f>IF(K36="",0,1)</f>
        <v>0</v>
      </c>
      <c r="M36" s="126"/>
      <c r="N36" s="178">
        <f>IF(M36="",0,1)</f>
        <v>0</v>
      </c>
      <c r="O36" s="126"/>
      <c r="P36" s="178">
        <f>IF(O36="",0,1)</f>
        <v>0</v>
      </c>
      <c r="Q36" s="126"/>
      <c r="R36" s="178">
        <f>IF(Q36="",0,1)</f>
        <v>0</v>
      </c>
      <c r="S36" s="539"/>
      <c r="T36" s="540"/>
      <c r="U36" s="534"/>
      <c r="V36" s="535"/>
      <c r="W36" s="535"/>
      <c r="X36" s="535"/>
      <c r="Y36" s="535"/>
      <c r="Z36" s="535"/>
      <c r="AA36" s="535"/>
      <c r="AB36" s="535"/>
      <c r="AC36" s="535"/>
      <c r="AD36" s="535"/>
      <c r="AE36" s="536"/>
    </row>
    <row r="37" spans="1:31" ht="12" customHeight="1">
      <c r="A37" s="22" t="s">
        <v>115</v>
      </c>
      <c r="B37" s="22">
        <f>B36+1</f>
        <v>29</v>
      </c>
      <c r="C37" s="125"/>
      <c r="D37" s="125"/>
      <c r="E37" s="125"/>
      <c r="F37" s="76">
        <f t="shared" si="17"/>
        <v>0</v>
      </c>
      <c r="G37" s="91">
        <f t="shared" si="18"/>
      </c>
      <c r="H37" s="126"/>
      <c r="I37" s="126"/>
      <c r="J37" s="178">
        <f aca="true" t="shared" si="26" ref="J37:R38">IF(I37="",J36,J36+1)</f>
        <v>0</v>
      </c>
      <c r="K37" s="126"/>
      <c r="L37" s="178">
        <f t="shared" si="26"/>
        <v>0</v>
      </c>
      <c r="M37" s="126"/>
      <c r="N37" s="178">
        <f t="shared" si="26"/>
        <v>0</v>
      </c>
      <c r="O37" s="126"/>
      <c r="P37" s="178">
        <f t="shared" si="26"/>
        <v>0</v>
      </c>
      <c r="Q37" s="126"/>
      <c r="R37" s="178">
        <f t="shared" si="26"/>
        <v>0</v>
      </c>
      <c r="S37" s="539"/>
      <c r="T37" s="540"/>
      <c r="U37" s="534"/>
      <c r="V37" s="535"/>
      <c r="W37" s="535"/>
      <c r="X37" s="535"/>
      <c r="Y37" s="535"/>
      <c r="Z37" s="535"/>
      <c r="AA37" s="535"/>
      <c r="AB37" s="535"/>
      <c r="AC37" s="535"/>
      <c r="AD37" s="535"/>
      <c r="AE37" s="536"/>
    </row>
    <row r="38" spans="1:31" ht="12" customHeight="1">
      <c r="A38" s="22" t="s">
        <v>116</v>
      </c>
      <c r="B38" s="22">
        <f>B37+1</f>
        <v>30</v>
      </c>
      <c r="C38" s="125"/>
      <c r="D38" s="125"/>
      <c r="E38" s="125"/>
      <c r="F38" s="76">
        <f t="shared" si="17"/>
        <v>0</v>
      </c>
      <c r="G38" s="91">
        <f t="shared" si="18"/>
      </c>
      <c r="H38" s="126"/>
      <c r="I38" s="126"/>
      <c r="J38" s="178">
        <f t="shared" si="26"/>
        <v>0</v>
      </c>
      <c r="K38" s="126"/>
      <c r="L38" s="178">
        <f t="shared" si="26"/>
        <v>0</v>
      </c>
      <c r="M38" s="126"/>
      <c r="N38" s="178">
        <f t="shared" si="26"/>
        <v>0</v>
      </c>
      <c r="O38" s="126"/>
      <c r="P38" s="178">
        <f t="shared" si="26"/>
        <v>0</v>
      </c>
      <c r="Q38" s="126"/>
      <c r="R38" s="178">
        <f t="shared" si="26"/>
        <v>0</v>
      </c>
      <c r="S38" s="539"/>
      <c r="T38" s="540"/>
      <c r="U38" s="534"/>
      <c r="V38" s="535"/>
      <c r="W38" s="535"/>
      <c r="X38" s="535"/>
      <c r="Y38" s="535"/>
      <c r="Z38" s="535"/>
      <c r="AA38" s="535"/>
      <c r="AB38" s="535"/>
      <c r="AC38" s="535"/>
      <c r="AD38" s="535"/>
      <c r="AE38" s="536"/>
    </row>
    <row r="39" spans="1:31" ht="12" customHeight="1">
      <c r="A39" s="410" t="s">
        <v>24</v>
      </c>
      <c r="B39" s="411"/>
      <c r="C39" s="13">
        <f>SUM(C36:C38)</f>
        <v>0</v>
      </c>
      <c r="D39" s="13">
        <f>SUM(D36:D38)+ROUNDDOWN(F39/60,0)</f>
        <v>0</v>
      </c>
      <c r="E39" s="13">
        <f>F39-60*ROUNDDOWN(F39/60,0)</f>
        <v>0</v>
      </c>
      <c r="F39" s="145">
        <f>SUM(F36:F38)</f>
        <v>0</v>
      </c>
      <c r="G39" s="53">
        <f>IF((D39*60+E39)=0,0,ROUND((C39*60)/(D39*60+E39),1))</f>
        <v>0</v>
      </c>
      <c r="H39" s="27">
        <f>SUM(H36:H38)</f>
        <v>0</v>
      </c>
      <c r="I39" s="27">
        <f>IF(SUM(I36:I38)=0,0,ROUND(AVERAGE(I36:I38),0))</f>
        <v>0</v>
      </c>
      <c r="J39" s="179">
        <f>IF(J36=0,0,1)</f>
        <v>0</v>
      </c>
      <c r="K39" s="27">
        <f>IF(SUM(K36:K38)=0,0,ROUND(AVERAGE(K36:K38),0))</f>
        <v>0</v>
      </c>
      <c r="L39" s="179">
        <f>IF(L36=0,0,1)</f>
        <v>0</v>
      </c>
      <c r="M39" s="27">
        <f>IF(SUM(M36:M38)=0,0,ROUND(AVERAGE(M36:M38),0))</f>
        <v>0</v>
      </c>
      <c r="N39" s="179">
        <f>IF(N36=0,0,1)</f>
        <v>0</v>
      </c>
      <c r="O39" s="27">
        <f>IF(SUM(O36:O38)=0,0,ROUND(AVERAGE(O36:O38),0))</f>
        <v>0</v>
      </c>
      <c r="P39" s="179">
        <f>IF(P36=0,0,1)</f>
        <v>0</v>
      </c>
      <c r="Q39" s="27">
        <f>IF(SUM(Q36:Q38)=0,0,ROUND(AVERAGE(Q36:Q38),0))</f>
        <v>0</v>
      </c>
      <c r="R39" s="179">
        <f>IF(R36=0,0,1)</f>
        <v>0</v>
      </c>
      <c r="S39" s="537"/>
      <c r="T39" s="538"/>
      <c r="U39" s="565"/>
      <c r="V39" s="566"/>
      <c r="W39" s="566"/>
      <c r="X39" s="566"/>
      <c r="Y39" s="566"/>
      <c r="Z39" s="566"/>
      <c r="AA39" s="566"/>
      <c r="AB39" s="566"/>
      <c r="AC39" s="566"/>
      <c r="AD39" s="566"/>
      <c r="AE39" s="567"/>
    </row>
    <row r="40" spans="1:31" ht="12" customHeight="1">
      <c r="A40" s="406" t="s">
        <v>36</v>
      </c>
      <c r="B40" s="407"/>
      <c r="C40" s="14">
        <f>C11+C19+C27+C35+C39</f>
        <v>0</v>
      </c>
      <c r="D40" s="11">
        <f>D11+D19+D27+D35+D39+ROUNDDOWN(F40/60,0)</f>
        <v>0</v>
      </c>
      <c r="E40" s="11">
        <f>F40-60*ROUNDDOWN(F40/60,0)</f>
        <v>0</v>
      </c>
      <c r="F40" s="147">
        <f>E11+E19+E27+E35+E39</f>
        <v>0</v>
      </c>
      <c r="G40" s="61">
        <f>IF((D40*60+E40)=0,0,ROUND((C40*60)/(D40*60+E40),1))</f>
        <v>0</v>
      </c>
      <c r="H40" s="28">
        <f>H11+H19+H27+H35+H39</f>
        <v>0</v>
      </c>
      <c r="I40" s="28">
        <f>IF(I41=0,"",(I10+I19+I27+I35+I39)/I41)</f>
      </c>
      <c r="J40" s="195"/>
      <c r="K40" s="28">
        <f>IF(K41=0,"",(K10+K19+K27+K35+K39)/K41)</f>
      </c>
      <c r="L40" s="195"/>
      <c r="M40" s="45">
        <f>IF(M41=0,"",(M10+M19+M27+M35+M39)/M41)</f>
      </c>
      <c r="N40" s="195"/>
      <c r="O40" s="28">
        <f>IF(O41=0,"",(O10+O19+O27+O35+O39)/O41)</f>
      </c>
      <c r="P40" s="195"/>
      <c r="Q40" s="28">
        <f>IF(Q41=0,"",(Q10+Q19+Q27+Q35+Q39)/Q41)</f>
      </c>
      <c r="R40" s="195"/>
      <c r="S40" s="20"/>
      <c r="T40" s="20"/>
      <c r="V40" s="74"/>
      <c r="W40" s="71"/>
      <c r="X40" s="74"/>
      <c r="Y40" s="71"/>
      <c r="Z40" s="71"/>
      <c r="AA40" s="85" t="s">
        <v>0</v>
      </c>
      <c r="AB40" s="254" t="s">
        <v>30</v>
      </c>
      <c r="AC40" s="85" t="s">
        <v>16</v>
      </c>
      <c r="AD40" s="85" t="s">
        <v>12</v>
      </c>
      <c r="AE40" s="85" t="s">
        <v>17</v>
      </c>
    </row>
    <row r="41" spans="1:32" ht="12.75" customHeight="1">
      <c r="A41" s="545"/>
      <c r="B41" s="545"/>
      <c r="C41" s="2" t="s">
        <v>0</v>
      </c>
      <c r="D41" s="2" t="s">
        <v>15</v>
      </c>
      <c r="E41" s="2" t="s">
        <v>16</v>
      </c>
      <c r="F41" s="76"/>
      <c r="G41" s="22" t="s">
        <v>12</v>
      </c>
      <c r="H41" s="37" t="s">
        <v>17</v>
      </c>
      <c r="I41" s="177">
        <f>J10+J19+J27+J35+J39</f>
        <v>0</v>
      </c>
      <c r="J41" s="175"/>
      <c r="K41" s="177">
        <f>L11+L19+L27+L35+L39</f>
        <v>0</v>
      </c>
      <c r="L41" s="175"/>
      <c r="M41" s="177">
        <f>N11+N19+N27+N35+N39</f>
        <v>0</v>
      </c>
      <c r="N41" s="175"/>
      <c r="O41" s="177">
        <f>P11+P19+P27+P35+P39</f>
        <v>0</v>
      </c>
      <c r="P41" s="175"/>
      <c r="Q41" s="177">
        <f>R11+R19+R27+R35+R39</f>
        <v>0</v>
      </c>
      <c r="R41" s="143"/>
      <c r="S41" s="2" t="s">
        <v>42</v>
      </c>
      <c r="T41" s="2" t="s">
        <v>15</v>
      </c>
      <c r="U41" s="2" t="s">
        <v>16</v>
      </c>
      <c r="V41" s="2" t="s">
        <v>12</v>
      </c>
      <c r="W41" s="38" t="s">
        <v>17</v>
      </c>
      <c r="Y41" s="554" t="s">
        <v>164</v>
      </c>
      <c r="Z41" s="554"/>
      <c r="AA41" s="23">
        <f>C40+Août!U42</f>
        <v>0</v>
      </c>
      <c r="AB41" s="23">
        <f>D40+Août!V42+ROUNDDOWN(AF41/60,0)</f>
        <v>0</v>
      </c>
      <c r="AC41" s="250">
        <f>AF41-60*ROUNDDOWN(AF41/60,0)</f>
        <v>0</v>
      </c>
      <c r="AD41" s="250">
        <f>IF((AB41*60+AC41)=0,0,ROUND((AA41*60)/(AB41*60+AC41),1))</f>
        <v>0</v>
      </c>
      <c r="AE41" s="180">
        <f>H40+Août!Y42</f>
        <v>0</v>
      </c>
      <c r="AF41" s="10">
        <f>E40+Août!W42</f>
        <v>0</v>
      </c>
    </row>
    <row r="42" spans="1:32" ht="12" customHeight="1">
      <c r="A42" s="477" t="s">
        <v>236</v>
      </c>
      <c r="B42" s="477"/>
      <c r="C42" s="49">
        <f>'Décembre 14'!$C$40</f>
        <v>0</v>
      </c>
      <c r="D42" s="50">
        <f>'Décembre 14'!$D$40</f>
        <v>0</v>
      </c>
      <c r="E42" s="50">
        <f>'Décembre 14'!$E$40</f>
        <v>0</v>
      </c>
      <c r="F42" s="158"/>
      <c r="G42" s="51">
        <f>IF((D42*60+E42)=0,0,ROUND((C42*60)/(D42*60+E42),1))</f>
        <v>0</v>
      </c>
      <c r="H42" s="218">
        <f>'Décembre 14'!$H$40</f>
        <v>0</v>
      </c>
      <c r="I42" s="546" t="s">
        <v>34</v>
      </c>
      <c r="J42" s="547"/>
      <c r="K42" s="547"/>
      <c r="L42" s="547"/>
      <c r="M42" s="547"/>
      <c r="N42" s="547"/>
      <c r="O42" s="547"/>
      <c r="P42" s="547"/>
      <c r="Q42" s="548"/>
      <c r="R42" s="143"/>
      <c r="S42" s="55">
        <f>Juillet!$C$41</f>
        <v>0</v>
      </c>
      <c r="T42" s="55">
        <f>Juillet!$D$41</f>
        <v>0</v>
      </c>
      <c r="U42" s="48">
        <f>Juillet!$E$41</f>
        <v>0</v>
      </c>
      <c r="V42" s="48">
        <f>IF((T42*60+U42)=0,0,ROUND((S42*60)/(T42*60+U42),1))</f>
        <v>0</v>
      </c>
      <c r="W42" s="57">
        <f>Juillet!$H$41</f>
        <v>0</v>
      </c>
      <c r="Y42" s="549" t="s">
        <v>238</v>
      </c>
      <c r="Z42" s="549"/>
      <c r="AA42" s="239">
        <f>C40+Août!U43</f>
        <v>0</v>
      </c>
      <c r="AB42" s="237">
        <f>D40+Août!V43+ROUNDDOWN(AF42/60,0)</f>
        <v>0</v>
      </c>
      <c r="AC42" s="237">
        <f>AF42-60*ROUNDDOWN(AF42/60,0)</f>
        <v>0</v>
      </c>
      <c r="AD42" s="237">
        <f>IF((AB42*60+AC42)=0,0,ROUND((AA42*60)/(AB42*60+AC42),1))</f>
        <v>0</v>
      </c>
      <c r="AE42" s="239">
        <f>H40+Août!Y43</f>
        <v>0</v>
      </c>
      <c r="AF42" s="246">
        <f>E40+Août!W43</f>
        <v>0</v>
      </c>
    </row>
    <row r="43" spans="1:23" ht="12" customHeight="1">
      <c r="A43" s="477" t="s">
        <v>25</v>
      </c>
      <c r="B43" s="477"/>
      <c r="C43" s="49">
        <f>Janvier!C42</f>
        <v>0</v>
      </c>
      <c r="D43" s="49">
        <f>Janvier!D42</f>
        <v>0</v>
      </c>
      <c r="E43" s="49">
        <f>Janvier!E42</f>
        <v>0</v>
      </c>
      <c r="F43" s="148"/>
      <c r="G43" s="48">
        <f aca="true" t="shared" si="27" ref="G43:G48">IF((D43*60+E43)=0,0,ROUND((C43*60)/(D43*60+E43),1))</f>
        <v>0</v>
      </c>
      <c r="H43" s="54">
        <f>Janvier!H42</f>
        <v>0</v>
      </c>
      <c r="I43" s="546" t="s">
        <v>35</v>
      </c>
      <c r="J43" s="547"/>
      <c r="K43" s="547"/>
      <c r="L43" s="547"/>
      <c r="M43" s="547"/>
      <c r="N43" s="547"/>
      <c r="O43" s="547"/>
      <c r="P43" s="547"/>
      <c r="Q43" s="548"/>
      <c r="R43" s="144"/>
      <c r="S43" s="55">
        <f>Août!$C$41</f>
        <v>0</v>
      </c>
      <c r="T43" s="55">
        <f>Août!$D$41</f>
        <v>0</v>
      </c>
      <c r="U43" s="55">
        <f>Août!$E$41</f>
        <v>0</v>
      </c>
      <c r="V43" s="48">
        <f>IF((T43*60+U43)=0,0,ROUND((S43*60)/(T43*60+U43),1))</f>
        <v>0</v>
      </c>
      <c r="W43" s="57">
        <f>Août!$H$41</f>
        <v>0</v>
      </c>
    </row>
    <row r="44" spans="1:22" ht="12" customHeight="1">
      <c r="A44" s="477" t="s">
        <v>27</v>
      </c>
      <c r="B44" s="523"/>
      <c r="C44" s="49">
        <f>Février!C38</f>
        <v>0</v>
      </c>
      <c r="D44" s="49">
        <f>Février!D38</f>
        <v>0</v>
      </c>
      <c r="E44" s="49">
        <f>Février!E38</f>
        <v>0</v>
      </c>
      <c r="F44" s="148"/>
      <c r="G44" s="48">
        <f t="shared" si="27"/>
        <v>0</v>
      </c>
      <c r="H44" s="54">
        <f>Février!H38</f>
        <v>0</v>
      </c>
      <c r="I44" s="20"/>
      <c r="J44" s="139"/>
      <c r="K44" s="20"/>
      <c r="L44" s="139"/>
      <c r="M44" s="20"/>
      <c r="N44" s="139"/>
      <c r="O44" s="20"/>
      <c r="P44" s="139"/>
      <c r="Q44" s="20"/>
      <c r="R44" s="144"/>
      <c r="S44" s="20"/>
      <c r="T44" s="20"/>
      <c r="U44" s="20"/>
      <c r="V44" s="20"/>
    </row>
    <row r="45" spans="1:29" ht="12" customHeight="1">
      <c r="A45" s="477" t="s">
        <v>28</v>
      </c>
      <c r="B45" s="477"/>
      <c r="C45" s="55">
        <f>Mars!C42</f>
        <v>0</v>
      </c>
      <c r="D45" s="55">
        <f>Mars!D42</f>
        <v>0</v>
      </c>
      <c r="E45" s="55">
        <f>Mars!E42</f>
        <v>0</v>
      </c>
      <c r="F45" s="148"/>
      <c r="G45" s="48">
        <f t="shared" si="27"/>
        <v>0</v>
      </c>
      <c r="H45" s="54">
        <f>Mars!H42</f>
        <v>0</v>
      </c>
      <c r="I45" s="20"/>
      <c r="J45" s="139"/>
      <c r="K45" s="20"/>
      <c r="L45" s="139"/>
      <c r="M45" s="20"/>
      <c r="N45" s="139"/>
      <c r="O45" s="20"/>
      <c r="P45" s="139"/>
      <c r="Q45" s="20"/>
      <c r="R45" s="139"/>
      <c r="S45" s="20"/>
      <c r="T45" s="20"/>
      <c r="U45" s="20"/>
      <c r="V45" s="20"/>
      <c r="X45" s="74"/>
      <c r="Y45" s="71"/>
      <c r="Z45" s="71"/>
      <c r="AA45" s="71"/>
      <c r="AB45" s="71"/>
      <c r="AC45" s="71"/>
    </row>
    <row r="46" spans="1:29" ht="12" customHeight="1">
      <c r="A46" s="477" t="s">
        <v>31</v>
      </c>
      <c r="B46" s="477"/>
      <c r="C46" s="55">
        <f>Avril!C40</f>
        <v>0</v>
      </c>
      <c r="D46" s="55">
        <f>Avril!D40</f>
        <v>0</v>
      </c>
      <c r="E46" s="48">
        <f>Avril!E40</f>
        <v>0</v>
      </c>
      <c r="F46" s="148"/>
      <c r="G46" s="48">
        <f t="shared" si="27"/>
        <v>0</v>
      </c>
      <c r="H46" s="54">
        <f>Avril!H40</f>
        <v>0</v>
      </c>
      <c r="I46" s="20"/>
      <c r="J46" s="139"/>
      <c r="K46" s="20"/>
      <c r="L46" s="139"/>
      <c r="M46" s="20"/>
      <c r="N46" s="139"/>
      <c r="O46" s="20"/>
      <c r="P46" s="139"/>
      <c r="Q46" s="20"/>
      <c r="R46" s="139"/>
      <c r="S46" s="20"/>
      <c r="T46" s="20"/>
      <c r="U46" s="20"/>
      <c r="V46" s="20"/>
      <c r="X46" s="74"/>
      <c r="Y46" s="71"/>
      <c r="Z46" s="71"/>
      <c r="AA46" s="71"/>
      <c r="AB46" s="71"/>
      <c r="AC46" s="71"/>
    </row>
    <row r="47" spans="1:29" ht="12" customHeight="1">
      <c r="A47" s="477" t="s">
        <v>32</v>
      </c>
      <c r="B47" s="477"/>
      <c r="C47" s="55">
        <f>Mai!C41</f>
        <v>0</v>
      </c>
      <c r="D47" s="48">
        <f>Mai!D41</f>
        <v>0</v>
      </c>
      <c r="E47" s="48">
        <f>Mai!E41</f>
        <v>0</v>
      </c>
      <c r="F47" s="148"/>
      <c r="G47" s="48">
        <f t="shared" si="27"/>
        <v>0</v>
      </c>
      <c r="H47" s="54">
        <f>Mai!H41</f>
        <v>0</v>
      </c>
      <c r="I47" s="20"/>
      <c r="J47" s="139"/>
      <c r="K47" s="20"/>
      <c r="L47" s="139"/>
      <c r="M47" s="20"/>
      <c r="N47" s="139"/>
      <c r="O47" s="20"/>
      <c r="P47" s="139"/>
      <c r="Q47" s="20"/>
      <c r="R47" s="139"/>
      <c r="S47" s="20"/>
      <c r="T47" s="20"/>
      <c r="U47" s="20"/>
      <c r="V47" s="20"/>
      <c r="X47" s="74"/>
      <c r="Y47" s="71"/>
      <c r="AA47" s="71"/>
      <c r="AB47" s="71"/>
      <c r="AC47" s="71"/>
    </row>
    <row r="48" spans="1:28" ht="12" customHeight="1">
      <c r="A48" s="477" t="s">
        <v>33</v>
      </c>
      <c r="B48" s="477"/>
      <c r="C48" s="55">
        <f>Juin!C39</f>
        <v>0</v>
      </c>
      <c r="D48" s="55">
        <f>Juin!D39</f>
        <v>0</v>
      </c>
      <c r="E48" s="55">
        <f>Juin!E39</f>
        <v>0</v>
      </c>
      <c r="F48" s="149"/>
      <c r="G48" s="48">
        <f t="shared" si="27"/>
        <v>0</v>
      </c>
      <c r="H48" s="56">
        <f>Juin!H39</f>
        <v>0</v>
      </c>
      <c r="I48" s="20"/>
      <c r="J48" s="139"/>
      <c r="K48" s="20"/>
      <c r="L48" s="139"/>
      <c r="M48" s="20"/>
      <c r="N48" s="139"/>
      <c r="O48" s="20"/>
      <c r="P48" s="139"/>
      <c r="Q48" s="20"/>
      <c r="R48" s="139"/>
      <c r="S48" s="20"/>
      <c r="T48" s="20"/>
      <c r="U48" s="20"/>
      <c r="V48" s="20"/>
      <c r="X48" s="70"/>
      <c r="Y48" s="70"/>
      <c r="Z48" s="70"/>
      <c r="AA48" s="70"/>
      <c r="AB48" s="70"/>
    </row>
    <row r="49" spans="19:23" ht="12.75" hidden="1">
      <c r="S49" s="235">
        <f>SUM(C42:C48)+SUM(S42:S43)+C40</f>
        <v>0</v>
      </c>
      <c r="T49" s="235">
        <f>SUM(D42:D48)+SUM(T42:T43)+D40</f>
        <v>0</v>
      </c>
      <c r="U49" s="235">
        <f>SUM(E42:E48)+SUM(U42:U43)+E40</f>
        <v>0</v>
      </c>
      <c r="W49" s="235">
        <f>SUM(H42:H48)+SUM(W42:W43)+H40</f>
        <v>0</v>
      </c>
    </row>
    <row r="50" spans="19:23" ht="12.75" hidden="1">
      <c r="S50" s="235">
        <f>SUM(C43:C48)+SUM(S42:S43)+C40</f>
        <v>0</v>
      </c>
      <c r="T50" s="235">
        <f>SUM(D43:D48)+SUM(T42:T43)+D40</f>
        <v>0</v>
      </c>
      <c r="U50" s="235">
        <f>SUM(E43:E48)+SUM(U42:U43)+E40</f>
        <v>0</v>
      </c>
      <c r="W50" s="235">
        <f>SUM(H43:H48)+SUM(W42:W43)+H40</f>
        <v>0</v>
      </c>
    </row>
  </sheetData>
  <sheetProtection sheet="1" selectLockedCells="1"/>
  <mergeCells count="103">
    <mergeCell ref="A10:B10"/>
    <mergeCell ref="S10:T10"/>
    <mergeCell ref="U10:AE10"/>
    <mergeCell ref="U35:AE35"/>
    <mergeCell ref="U36:AE36"/>
    <mergeCell ref="U37:AE37"/>
    <mergeCell ref="U25:AE25"/>
    <mergeCell ref="U26:AE26"/>
    <mergeCell ref="U16:AE16"/>
    <mergeCell ref="U17:AE17"/>
    <mergeCell ref="U39:AE39"/>
    <mergeCell ref="U28:AE28"/>
    <mergeCell ref="U29:AE29"/>
    <mergeCell ref="U30:AE30"/>
    <mergeCell ref="U31:AE31"/>
    <mergeCell ref="U32:AE32"/>
    <mergeCell ref="U38:AE38"/>
    <mergeCell ref="U19:AE19"/>
    <mergeCell ref="U22:AE22"/>
    <mergeCell ref="U4:AE4"/>
    <mergeCell ref="U5:AE5"/>
    <mergeCell ref="U6:AE6"/>
    <mergeCell ref="U7:AE7"/>
    <mergeCell ref="U8:AE8"/>
    <mergeCell ref="U9:AE9"/>
    <mergeCell ref="U18:AE18"/>
    <mergeCell ref="U20:AE20"/>
    <mergeCell ref="A1:AD1"/>
    <mergeCell ref="M2:M3"/>
    <mergeCell ref="S7:T7"/>
    <mergeCell ref="U11:AE11"/>
    <mergeCell ref="U12:AE12"/>
    <mergeCell ref="A2:A3"/>
    <mergeCell ref="B2:B3"/>
    <mergeCell ref="E2:E3"/>
    <mergeCell ref="A11:B11"/>
    <mergeCell ref="I2:I3"/>
    <mergeCell ref="K2:K3"/>
    <mergeCell ref="G2:G3"/>
    <mergeCell ref="Y41:Z41"/>
    <mergeCell ref="A35:B35"/>
    <mergeCell ref="S28:T28"/>
    <mergeCell ref="S29:T29"/>
    <mergeCell ref="C2:C3"/>
    <mergeCell ref="D2:D3"/>
    <mergeCell ref="U2:AE3"/>
    <mergeCell ref="S36:T36"/>
    <mergeCell ref="A48:B48"/>
    <mergeCell ref="A45:B45"/>
    <mergeCell ref="A46:B46"/>
    <mergeCell ref="A47:B47"/>
    <mergeCell ref="A43:B43"/>
    <mergeCell ref="U13:AE13"/>
    <mergeCell ref="I42:Q42"/>
    <mergeCell ref="Y42:Z42"/>
    <mergeCell ref="U14:AE14"/>
    <mergeCell ref="U15:AE15"/>
    <mergeCell ref="A44:B44"/>
    <mergeCell ref="A41:B41"/>
    <mergeCell ref="A19:B19"/>
    <mergeCell ref="S12:T12"/>
    <mergeCell ref="S17:T17"/>
    <mergeCell ref="A27:B27"/>
    <mergeCell ref="S18:T18"/>
    <mergeCell ref="S19:T19"/>
    <mergeCell ref="A39:B39"/>
    <mergeCell ref="I43:Q43"/>
    <mergeCell ref="S2:T3"/>
    <mergeCell ref="S11:T11"/>
    <mergeCell ref="S4:T4"/>
    <mergeCell ref="S5:T5"/>
    <mergeCell ref="S16:T16"/>
    <mergeCell ref="S8:T8"/>
    <mergeCell ref="S6:T6"/>
    <mergeCell ref="S13:T13"/>
    <mergeCell ref="S9:T9"/>
    <mergeCell ref="U21:AE21"/>
    <mergeCell ref="U34:AE34"/>
    <mergeCell ref="S35:T35"/>
    <mergeCell ref="S30:T30"/>
    <mergeCell ref="S27:T27"/>
    <mergeCell ref="S32:T32"/>
    <mergeCell ref="S24:T24"/>
    <mergeCell ref="U27:AE27"/>
    <mergeCell ref="S14:T14"/>
    <mergeCell ref="S20:T20"/>
    <mergeCell ref="S21:T21"/>
    <mergeCell ref="S22:T22"/>
    <mergeCell ref="S39:T39"/>
    <mergeCell ref="S37:T37"/>
    <mergeCell ref="S34:T34"/>
    <mergeCell ref="S23:T23"/>
    <mergeCell ref="S38:T38"/>
    <mergeCell ref="A42:B42"/>
    <mergeCell ref="S15:T15"/>
    <mergeCell ref="S26:T26"/>
    <mergeCell ref="A40:B40"/>
    <mergeCell ref="U33:AE33"/>
    <mergeCell ref="U23:AE23"/>
    <mergeCell ref="U24:AE24"/>
    <mergeCell ref="S25:T25"/>
    <mergeCell ref="S31:T31"/>
    <mergeCell ref="S33:T33"/>
  </mergeCells>
  <printOptions/>
  <pageMargins left="0" right="0" top="0" bottom="0"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P52"/>
  <sheetViews>
    <sheetView zoomScale="110" zoomScaleNormal="110" zoomScalePageLayoutView="0" workbookViewId="0" topLeftCell="A1">
      <pane ySplit="3" topLeftCell="A4" activePane="bottomLeft" state="frozen"/>
      <selection pane="topLeft" activeCell="A1" sqref="A1"/>
      <selection pane="bottomLeft" activeCell="Q34" sqref="Q34:Q39"/>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4.28125" style="79" hidden="1" customWidth="1"/>
    <col min="7" max="7" width="4.8515625" style="0" customWidth="1"/>
    <col min="8" max="8" width="6.57421875" style="0" customWidth="1"/>
    <col min="9" max="9" width="3.421875" style="0" customWidth="1"/>
    <col min="10" max="10" width="3.421875" style="79" hidden="1" customWidth="1"/>
    <col min="11" max="11" width="3.00390625" style="0" customWidth="1"/>
    <col min="12" max="12" width="3.00390625" style="79" hidden="1" customWidth="1"/>
    <col min="13" max="13" width="4.8515625" style="0" customWidth="1"/>
    <col min="14" max="14" width="3.421875" style="79" hidden="1" customWidth="1"/>
    <col min="15" max="15" width="3.8515625" style="0" customWidth="1"/>
    <col min="16" max="16" width="3.8515625" style="79" hidden="1" customWidth="1"/>
    <col min="17" max="17" width="4.00390625" style="0" customWidth="1"/>
    <col min="18" max="18" width="4.00390625" style="79" hidden="1" customWidth="1"/>
    <col min="19" max="19" width="6.00390625" style="0" customWidth="1"/>
    <col min="20" max="20" width="6.140625" style="0" customWidth="1"/>
    <col min="21" max="22" width="4.8515625" style="0" customWidth="1"/>
    <col min="23" max="23" width="7.00390625" style="0" customWidth="1"/>
    <col min="24" max="24" width="2.421875" style="0" customWidth="1"/>
    <col min="25" max="25" width="6.00390625" style="0" customWidth="1"/>
    <col min="26" max="26" width="10.57421875" style="0" customWidth="1"/>
    <col min="27" max="27" width="6.421875" style="0" customWidth="1"/>
    <col min="28" max="28" width="4.57421875" style="0" customWidth="1"/>
    <col min="29" max="29" width="4.00390625" style="0" customWidth="1"/>
    <col min="30" max="31" width="10.00390625" style="0" customWidth="1"/>
    <col min="32" max="32" width="11.421875" style="0" hidden="1" customWidth="1"/>
  </cols>
  <sheetData>
    <row r="1" spans="1:31" ht="18">
      <c r="A1" s="560" t="s">
        <v>231</v>
      </c>
      <c r="B1" s="560"/>
      <c r="C1" s="560"/>
      <c r="D1" s="560"/>
      <c r="E1" s="560"/>
      <c r="F1" s="560"/>
      <c r="G1" s="560"/>
      <c r="H1" s="560"/>
      <c r="I1" s="560"/>
      <c r="J1" s="560"/>
      <c r="K1" s="560"/>
      <c r="L1" s="560"/>
      <c r="M1" s="560"/>
      <c r="N1" s="560"/>
      <c r="O1" s="560"/>
      <c r="P1" s="560"/>
      <c r="Q1" s="560"/>
      <c r="R1" s="560"/>
      <c r="S1" s="560"/>
      <c r="T1" s="560"/>
      <c r="U1" s="561"/>
      <c r="V1" s="561"/>
      <c r="W1" s="561"/>
      <c r="X1" s="561"/>
      <c r="Y1" s="561"/>
      <c r="Z1" s="561"/>
      <c r="AA1" s="561"/>
      <c r="AB1" s="561"/>
      <c r="AC1" s="561"/>
      <c r="AD1" s="561"/>
      <c r="AE1" s="252"/>
    </row>
    <row r="2" spans="1:31" ht="9" customHeight="1">
      <c r="A2" s="467" t="s">
        <v>1</v>
      </c>
      <c r="B2" s="467" t="s">
        <v>9</v>
      </c>
      <c r="C2" s="467" t="s">
        <v>0</v>
      </c>
      <c r="D2" s="467" t="s">
        <v>15</v>
      </c>
      <c r="E2" s="467" t="s">
        <v>16</v>
      </c>
      <c r="F2" s="76" t="s">
        <v>16</v>
      </c>
      <c r="G2" s="572" t="s">
        <v>12</v>
      </c>
      <c r="H2" s="25" t="s">
        <v>17</v>
      </c>
      <c r="I2" s="458" t="s">
        <v>40</v>
      </c>
      <c r="J2" s="150"/>
      <c r="K2" s="458" t="s">
        <v>11</v>
      </c>
      <c r="L2" s="150"/>
      <c r="M2" s="458" t="s">
        <v>22</v>
      </c>
      <c r="N2" s="150"/>
      <c r="O2" s="25" t="s">
        <v>19</v>
      </c>
      <c r="P2" s="150"/>
      <c r="Q2" s="25" t="s">
        <v>19</v>
      </c>
      <c r="R2" s="152"/>
      <c r="S2" s="541" t="s">
        <v>13</v>
      </c>
      <c r="T2" s="542"/>
      <c r="U2" s="574" t="s">
        <v>14</v>
      </c>
      <c r="V2" s="575"/>
      <c r="W2" s="575"/>
      <c r="X2" s="575"/>
      <c r="Y2" s="575"/>
      <c r="Z2" s="575"/>
      <c r="AA2" s="575"/>
      <c r="AB2" s="575"/>
      <c r="AC2" s="575"/>
      <c r="AD2" s="575"/>
      <c r="AE2" s="576"/>
    </row>
    <row r="3" spans="1:31" ht="10.5" customHeight="1">
      <c r="A3" s="468"/>
      <c r="B3" s="468"/>
      <c r="C3" s="468"/>
      <c r="D3" s="468"/>
      <c r="E3" s="468"/>
      <c r="F3" s="76"/>
      <c r="G3" s="573"/>
      <c r="H3" s="26" t="s">
        <v>18</v>
      </c>
      <c r="I3" s="459"/>
      <c r="J3" s="151"/>
      <c r="K3" s="459"/>
      <c r="L3" s="151"/>
      <c r="M3" s="459"/>
      <c r="N3" s="151"/>
      <c r="O3" s="26" t="s">
        <v>20</v>
      </c>
      <c r="P3" s="151"/>
      <c r="Q3" s="26" t="s">
        <v>21</v>
      </c>
      <c r="R3" s="153"/>
      <c r="S3" s="541"/>
      <c r="T3" s="542"/>
      <c r="U3" s="574"/>
      <c r="V3" s="575"/>
      <c r="W3" s="575"/>
      <c r="X3" s="575"/>
      <c r="Y3" s="575"/>
      <c r="Z3" s="575"/>
      <c r="AA3" s="575"/>
      <c r="AB3" s="575"/>
      <c r="AC3" s="575"/>
      <c r="AD3" s="575"/>
      <c r="AE3" s="576"/>
    </row>
    <row r="4" spans="1:31" ht="12" customHeight="1">
      <c r="A4" s="2" t="s">
        <v>2</v>
      </c>
      <c r="B4" s="2">
        <v>1</v>
      </c>
      <c r="C4" s="41"/>
      <c r="D4" s="41"/>
      <c r="E4" s="41"/>
      <c r="F4" s="76">
        <f>E4</f>
        <v>0</v>
      </c>
      <c r="G4" s="91">
        <f aca="true" t="shared" si="0" ref="G4:G16">IF((D4*60+F4)=0,"",ROUND((C4*60)/(D4*60+F4),1))</f>
      </c>
      <c r="H4" s="122"/>
      <c r="I4" s="122"/>
      <c r="J4" s="178">
        <f>IF(I4="",0,1)</f>
        <v>0</v>
      </c>
      <c r="K4" s="122"/>
      <c r="L4" s="178">
        <f>IF(K4="",0,1)</f>
        <v>0</v>
      </c>
      <c r="M4" s="122"/>
      <c r="N4" s="178">
        <f>IF(M4="",0,1)</f>
        <v>0</v>
      </c>
      <c r="O4" s="122"/>
      <c r="P4" s="178">
        <f>IF(O4="",0,1)</f>
        <v>0</v>
      </c>
      <c r="Q4" s="122"/>
      <c r="R4" s="178">
        <f>IF(Q4="",0,1)</f>
        <v>0</v>
      </c>
      <c r="S4" s="430"/>
      <c r="T4" s="438"/>
      <c r="U4" s="432"/>
      <c r="V4" s="433"/>
      <c r="W4" s="433"/>
      <c r="X4" s="433"/>
      <c r="Y4" s="433"/>
      <c r="Z4" s="433"/>
      <c r="AA4" s="433"/>
      <c r="AB4" s="433"/>
      <c r="AC4" s="433"/>
      <c r="AD4" s="433"/>
      <c r="AE4" s="434"/>
    </row>
    <row r="5" spans="1:31" ht="12" customHeight="1">
      <c r="A5" s="2" t="s">
        <v>3</v>
      </c>
      <c r="B5" s="2">
        <f>B4+1</f>
        <v>2</v>
      </c>
      <c r="C5" s="41"/>
      <c r="D5" s="41"/>
      <c r="E5" s="41"/>
      <c r="F5" s="76">
        <f>E5</f>
        <v>0</v>
      </c>
      <c r="G5" s="91">
        <f t="shared" si="0"/>
      </c>
      <c r="H5" s="122"/>
      <c r="I5" s="122"/>
      <c r="J5" s="178">
        <f>IF(I5="",J4,J4+1)</f>
        <v>0</v>
      </c>
      <c r="K5" s="122"/>
      <c r="L5" s="178">
        <f>IF(K5="",L4,L4+1)</f>
        <v>0</v>
      </c>
      <c r="M5" s="122"/>
      <c r="N5" s="178">
        <f>IF(M5="",N4,N4+1)</f>
        <v>0</v>
      </c>
      <c r="O5" s="122"/>
      <c r="P5" s="178">
        <f>IF(O5="",P4,P4+1)</f>
        <v>0</v>
      </c>
      <c r="Q5" s="122"/>
      <c r="R5" s="178">
        <f>IF(Q5="",R4,R4+1)</f>
        <v>0</v>
      </c>
      <c r="S5" s="430"/>
      <c r="T5" s="438"/>
      <c r="U5" s="432"/>
      <c r="V5" s="433"/>
      <c r="W5" s="433"/>
      <c r="X5" s="433"/>
      <c r="Y5" s="433"/>
      <c r="Z5" s="433"/>
      <c r="AA5" s="433"/>
      <c r="AB5" s="433"/>
      <c r="AC5" s="433"/>
      <c r="AD5" s="433"/>
      <c r="AE5" s="434"/>
    </row>
    <row r="6" spans="1:31" ht="12" customHeight="1">
      <c r="A6" s="85" t="s">
        <v>4</v>
      </c>
      <c r="B6" s="85">
        <f>B5+1</f>
        <v>3</v>
      </c>
      <c r="C6" s="41"/>
      <c r="D6" s="41"/>
      <c r="E6" s="41"/>
      <c r="F6" s="76">
        <f>E6</f>
        <v>0</v>
      </c>
      <c r="G6" s="91">
        <f t="shared" si="0"/>
      </c>
      <c r="H6" s="122"/>
      <c r="I6" s="122"/>
      <c r="J6" s="178">
        <f>IF(I6="",J5,J5+1)</f>
        <v>0</v>
      </c>
      <c r="K6" s="122"/>
      <c r="L6" s="178">
        <f>IF(K6="",L5,L5+1)</f>
        <v>0</v>
      </c>
      <c r="M6" s="122"/>
      <c r="N6" s="178">
        <f>IF(M6="",N5,N5+1)</f>
        <v>0</v>
      </c>
      <c r="O6" s="122"/>
      <c r="P6" s="178">
        <f>IF(O6="",P5,P5+1)</f>
        <v>0</v>
      </c>
      <c r="Q6" s="122"/>
      <c r="R6" s="178">
        <f>IF(Q6="",R5,R5+1)</f>
        <v>0</v>
      </c>
      <c r="S6" s="430"/>
      <c r="T6" s="438"/>
      <c r="U6" s="432"/>
      <c r="V6" s="433"/>
      <c r="W6" s="433"/>
      <c r="X6" s="433"/>
      <c r="Y6" s="433"/>
      <c r="Z6" s="433"/>
      <c r="AA6" s="433"/>
      <c r="AB6" s="433"/>
      <c r="AC6" s="433"/>
      <c r="AD6" s="433"/>
      <c r="AE6" s="434"/>
    </row>
    <row r="7" spans="1:31" s="77" customFormat="1" ht="12" customHeight="1">
      <c r="A7" s="118" t="s">
        <v>5</v>
      </c>
      <c r="B7" s="118">
        <f>B6+1</f>
        <v>4</v>
      </c>
      <c r="C7" s="41"/>
      <c r="D7" s="41"/>
      <c r="E7" s="41"/>
      <c r="F7" s="76">
        <f>E7</f>
        <v>0</v>
      </c>
      <c r="G7" s="91">
        <f t="shared" si="0"/>
      </c>
      <c r="H7" s="122"/>
      <c r="I7" s="122"/>
      <c r="J7" s="178">
        <f>IF(I7="",J6,J6+1)</f>
        <v>0</v>
      </c>
      <c r="K7" s="122"/>
      <c r="L7" s="178">
        <f>IF(K7="",L6,L6+1)</f>
        <v>0</v>
      </c>
      <c r="M7" s="122"/>
      <c r="N7" s="178">
        <f>IF(M7="",N6,N6+1)</f>
        <v>0</v>
      </c>
      <c r="O7" s="122"/>
      <c r="P7" s="178">
        <f>IF(O7="",P6,P6+1)</f>
        <v>0</v>
      </c>
      <c r="Q7" s="122"/>
      <c r="R7" s="178">
        <f>IF(Q7="",R6,R6+1)</f>
        <v>0</v>
      </c>
      <c r="S7" s="430"/>
      <c r="T7" s="438"/>
      <c r="U7" s="432"/>
      <c r="V7" s="433"/>
      <c r="W7" s="433"/>
      <c r="X7" s="433"/>
      <c r="Y7" s="433"/>
      <c r="Z7" s="433"/>
      <c r="AA7" s="433"/>
      <c r="AB7" s="433"/>
      <c r="AC7" s="433"/>
      <c r="AD7" s="433"/>
      <c r="AE7" s="434"/>
    </row>
    <row r="8" spans="1:31" ht="12" customHeight="1">
      <c r="A8" s="410" t="s">
        <v>10</v>
      </c>
      <c r="B8" s="411"/>
      <c r="C8" s="13">
        <f>SUM(C4:C7)</f>
        <v>0</v>
      </c>
      <c r="D8" s="13">
        <f>SUM(D4:D7)+ROUNDDOWN(F8/60,0)</f>
        <v>0</v>
      </c>
      <c r="E8" s="13">
        <f>F8-60*ROUNDDOWN(F8/60,0)</f>
        <v>0</v>
      </c>
      <c r="F8" s="145">
        <f>SUM(F4:F7)</f>
        <v>0</v>
      </c>
      <c r="G8" s="53">
        <f>IF((D8*60+E8)=0,0,ROUND((C8*60)/(D8*60+E8),1))</f>
        <v>0</v>
      </c>
      <c r="H8" s="27">
        <f>SUM(H4:H7)</f>
        <v>0</v>
      </c>
      <c r="I8" s="27">
        <f>IF(SUM(I4:I7)=0,0,ROUND(AVERAGE(I4:I7),0))</f>
        <v>0</v>
      </c>
      <c r="J8" s="179">
        <f>IF(J7=0,0,1)</f>
        <v>0</v>
      </c>
      <c r="K8" s="27">
        <f>IF(SUM(K4:K7)=0,0,ROUND(AVERAGE(K4:K7),0))</f>
        <v>0</v>
      </c>
      <c r="L8" s="179">
        <f>IF(L7=0,0,1)</f>
        <v>0</v>
      </c>
      <c r="M8" s="27">
        <f>IF(SUM(M4:M7)=0,0,ROUND(AVERAGE(M4:M7),0))</f>
        <v>0</v>
      </c>
      <c r="N8" s="179">
        <f>IF(N7=0,0,1)</f>
        <v>0</v>
      </c>
      <c r="O8" s="27">
        <f>IF(SUM(O4:O7)=0,0,ROUND(AVERAGE(O4:O7),0))</f>
        <v>0</v>
      </c>
      <c r="P8" s="179">
        <f>IF(P7=0,0,1)</f>
        <v>0</v>
      </c>
      <c r="Q8" s="27">
        <f>IF(SUM(Q4:Q7)=0,0,ROUND(AVERAGE(Q4:Q7),0))</f>
        <v>0</v>
      </c>
      <c r="R8" s="179">
        <f>IF(R7=0,0,1)</f>
        <v>0</v>
      </c>
      <c r="S8" s="412"/>
      <c r="T8" s="413"/>
      <c r="U8" s="420"/>
      <c r="V8" s="421"/>
      <c r="W8" s="421"/>
      <c r="X8" s="421"/>
      <c r="Y8" s="421"/>
      <c r="Z8" s="421"/>
      <c r="AA8" s="421"/>
      <c r="AB8" s="421"/>
      <c r="AC8" s="421"/>
      <c r="AD8" s="421"/>
      <c r="AE8" s="422"/>
    </row>
    <row r="9" spans="1:31" ht="12" customHeight="1">
      <c r="A9" s="478" t="s">
        <v>94</v>
      </c>
      <c r="B9" s="479"/>
      <c r="C9" s="78">
        <f>C8+Septembre!C39</f>
        <v>0</v>
      </c>
      <c r="D9" s="78">
        <f>ROUNDDOWN(F9/60,0)+D8+Septembre!D39</f>
        <v>0</v>
      </c>
      <c r="E9" s="78">
        <f>F9-60*ROUNDDOWN(F9/60,0)</f>
        <v>0</v>
      </c>
      <c r="F9" s="146">
        <f>E8+Septembre!E39</f>
        <v>0</v>
      </c>
      <c r="G9" s="78">
        <f>IF((D9*60+E9)=0,0,ROUND((C9*60)/(D9*60+E9),1))</f>
        <v>0</v>
      </c>
      <c r="H9" s="88">
        <f>H8+Septembre!H39</f>
        <v>0</v>
      </c>
      <c r="I9" s="88">
        <f>IF(I8=0,Septembre!I39,IF(I8+Septembre!I39=0,"",ROUND((SUM(I4:I7)+SUM(Septembre!I36:I38))/(J7+Septembre!J38),0)))</f>
        <v>0</v>
      </c>
      <c r="J9" s="137"/>
      <c r="K9" s="88">
        <f>IF(K8=0,Septembre!K39,IF(K8+Septembre!K39=0,"",ROUND((SUM(K4:K7)+SUM(Septembre!K36:K38))/(L7+Septembre!L38),0)))</f>
        <v>0</v>
      </c>
      <c r="L9" s="137"/>
      <c r="M9" s="88">
        <f>IF(M8=0,Septembre!M39,IF(M8+Septembre!M39=0,"",ROUND((SUM(M4:M7)+SUM(Septembre!M36:M38))/(N7+Septembre!N38),0)))</f>
        <v>0</v>
      </c>
      <c r="N9" s="137"/>
      <c r="O9" s="88">
        <f>IF(O8=0,Septembre!O39,IF(O8+Septembre!O39=0,"",ROUND((SUM(O4:O7)+SUM(Septembre!O36:O38))/(P7+Septembre!P38),0)))</f>
        <v>0</v>
      </c>
      <c r="P9" s="137"/>
      <c r="Q9" s="88">
        <f>IF(Q8=0,Septembre!Q39,IF(Q8+Septembre!Q39=0,"",ROUND((SUM(Q4:Q7)+SUM(Septembre!Q36:Q38))/(R7+Septembre!R38),0)))</f>
        <v>0</v>
      </c>
      <c r="R9" s="142"/>
      <c r="S9" s="570"/>
      <c r="T9" s="571"/>
      <c r="U9" s="480"/>
      <c r="V9" s="481"/>
      <c r="W9" s="481"/>
      <c r="X9" s="481"/>
      <c r="Y9" s="481"/>
      <c r="Z9" s="481"/>
      <c r="AA9" s="481"/>
      <c r="AB9" s="481"/>
      <c r="AC9" s="481"/>
      <c r="AD9" s="481"/>
      <c r="AE9" s="482"/>
    </row>
    <row r="10" spans="1:31" ht="12" customHeight="1">
      <c r="A10" s="2" t="s">
        <v>6</v>
      </c>
      <c r="B10" s="2">
        <f>B7+1</f>
        <v>5</v>
      </c>
      <c r="C10" s="41"/>
      <c r="D10" s="41"/>
      <c r="E10" s="41"/>
      <c r="F10" s="76">
        <f aca="true" t="shared" si="1" ref="F10:F16">E10</f>
        <v>0</v>
      </c>
      <c r="G10" s="91">
        <f t="shared" si="0"/>
      </c>
      <c r="H10" s="122"/>
      <c r="I10" s="122"/>
      <c r="J10" s="178">
        <f>IF(I10="",0,1)</f>
        <v>0</v>
      </c>
      <c r="K10" s="122"/>
      <c r="L10" s="178">
        <f>IF(K10="",0,1)</f>
        <v>0</v>
      </c>
      <c r="M10" s="122"/>
      <c r="N10" s="178">
        <f>IF(M10="",0,1)</f>
        <v>0</v>
      </c>
      <c r="O10" s="122"/>
      <c r="P10" s="178">
        <f>IF(O10="",0,1)</f>
        <v>0</v>
      </c>
      <c r="Q10" s="122"/>
      <c r="R10" s="178">
        <f>IF(Q10="",0,1)</f>
        <v>0</v>
      </c>
      <c r="S10" s="430"/>
      <c r="T10" s="438"/>
      <c r="U10" s="432"/>
      <c r="V10" s="433"/>
      <c r="W10" s="433"/>
      <c r="X10" s="433"/>
      <c r="Y10" s="433"/>
      <c r="Z10" s="433"/>
      <c r="AA10" s="433"/>
      <c r="AB10" s="433"/>
      <c r="AC10" s="433"/>
      <c r="AD10" s="433"/>
      <c r="AE10" s="434"/>
    </row>
    <row r="11" spans="1:31" ht="12" customHeight="1">
      <c r="A11" s="2" t="s">
        <v>7</v>
      </c>
      <c r="B11" s="2">
        <f aca="true" t="shared" si="2" ref="B11:B16">B10+1</f>
        <v>6</v>
      </c>
      <c r="C11" s="41"/>
      <c r="D11" s="41"/>
      <c r="E11" s="41"/>
      <c r="F11" s="76">
        <f t="shared" si="1"/>
        <v>0</v>
      </c>
      <c r="G11" s="91">
        <f t="shared" si="0"/>
      </c>
      <c r="H11" s="122"/>
      <c r="I11" s="122"/>
      <c r="J11" s="178">
        <f aca="true" t="shared" si="3" ref="J11:J16">IF(I11="",J10,J10+1)</f>
        <v>0</v>
      </c>
      <c r="K11" s="122"/>
      <c r="L11" s="178">
        <f aca="true" t="shared" si="4" ref="L11:L16">IF(K11="",L10,L10+1)</f>
        <v>0</v>
      </c>
      <c r="M11" s="122"/>
      <c r="N11" s="178">
        <f aca="true" t="shared" si="5" ref="N11:N16">IF(M11="",N10,N10+1)</f>
        <v>0</v>
      </c>
      <c r="O11" s="122"/>
      <c r="P11" s="178">
        <f aca="true" t="shared" si="6" ref="P11:P16">IF(O11="",P10,P10+1)</f>
        <v>0</v>
      </c>
      <c r="Q11" s="122"/>
      <c r="R11" s="178">
        <f aca="true" t="shared" si="7" ref="R11:R16">IF(Q11="",R10,R10+1)</f>
        <v>0</v>
      </c>
      <c r="S11" s="430"/>
      <c r="T11" s="438"/>
      <c r="U11" s="432"/>
      <c r="V11" s="433"/>
      <c r="W11" s="433"/>
      <c r="X11" s="433"/>
      <c r="Y11" s="433"/>
      <c r="Z11" s="433"/>
      <c r="AA11" s="433"/>
      <c r="AB11" s="433"/>
      <c r="AC11" s="433"/>
      <c r="AD11" s="433"/>
      <c r="AE11" s="434"/>
    </row>
    <row r="12" spans="1:31" ht="12" customHeight="1">
      <c r="A12" s="2" t="s">
        <v>8</v>
      </c>
      <c r="B12" s="2">
        <f t="shared" si="2"/>
        <v>7</v>
      </c>
      <c r="C12" s="41"/>
      <c r="D12" s="41"/>
      <c r="E12" s="41"/>
      <c r="F12" s="76">
        <f t="shared" si="1"/>
        <v>0</v>
      </c>
      <c r="G12" s="91">
        <f>IF((D12*60+F12)=0,"",ROUND((C12*60)/(D12*60+F12),1))</f>
      </c>
      <c r="H12" s="122"/>
      <c r="I12" s="122"/>
      <c r="J12" s="178">
        <f t="shared" si="3"/>
        <v>0</v>
      </c>
      <c r="K12" s="122"/>
      <c r="L12" s="178">
        <f t="shared" si="4"/>
        <v>0</v>
      </c>
      <c r="M12" s="122"/>
      <c r="N12" s="178">
        <f t="shared" si="5"/>
        <v>0</v>
      </c>
      <c r="O12" s="122"/>
      <c r="P12" s="178">
        <f t="shared" si="6"/>
        <v>0</v>
      </c>
      <c r="Q12" s="122"/>
      <c r="R12" s="178">
        <f t="shared" si="7"/>
        <v>0</v>
      </c>
      <c r="S12" s="430"/>
      <c r="T12" s="438"/>
      <c r="U12" s="432"/>
      <c r="V12" s="433"/>
      <c r="W12" s="433"/>
      <c r="X12" s="433"/>
      <c r="Y12" s="433"/>
      <c r="Z12" s="433"/>
      <c r="AA12" s="433"/>
      <c r="AB12" s="433"/>
      <c r="AC12" s="433"/>
      <c r="AD12" s="433"/>
      <c r="AE12" s="434"/>
    </row>
    <row r="13" spans="1:31" ht="12" customHeight="1">
      <c r="A13" s="2" t="s">
        <v>2</v>
      </c>
      <c r="B13" s="2">
        <f t="shared" si="2"/>
        <v>8</v>
      </c>
      <c r="C13" s="41"/>
      <c r="D13" s="41"/>
      <c r="E13" s="41"/>
      <c r="F13" s="76">
        <f t="shared" si="1"/>
        <v>0</v>
      </c>
      <c r="G13" s="91">
        <f t="shared" si="0"/>
      </c>
      <c r="H13" s="122"/>
      <c r="I13" s="122"/>
      <c r="J13" s="178">
        <f t="shared" si="3"/>
        <v>0</v>
      </c>
      <c r="K13" s="122"/>
      <c r="L13" s="178">
        <f t="shared" si="4"/>
        <v>0</v>
      </c>
      <c r="M13" s="122"/>
      <c r="N13" s="178">
        <f t="shared" si="5"/>
        <v>0</v>
      </c>
      <c r="O13" s="122"/>
      <c r="P13" s="178">
        <f t="shared" si="6"/>
        <v>0</v>
      </c>
      <c r="Q13" s="122"/>
      <c r="R13" s="178">
        <f t="shared" si="7"/>
        <v>0</v>
      </c>
      <c r="S13" s="430"/>
      <c r="T13" s="438"/>
      <c r="U13" s="432"/>
      <c r="V13" s="433"/>
      <c r="W13" s="433"/>
      <c r="X13" s="433"/>
      <c r="Y13" s="433"/>
      <c r="Z13" s="433"/>
      <c r="AA13" s="433"/>
      <c r="AB13" s="433"/>
      <c r="AC13" s="433"/>
      <c r="AD13" s="433"/>
      <c r="AE13" s="434"/>
    </row>
    <row r="14" spans="1:31" ht="12" customHeight="1">
      <c r="A14" s="2" t="s">
        <v>3</v>
      </c>
      <c r="B14" s="2">
        <f t="shared" si="2"/>
        <v>9</v>
      </c>
      <c r="C14" s="41"/>
      <c r="D14" s="41"/>
      <c r="E14" s="41"/>
      <c r="F14" s="76">
        <f t="shared" si="1"/>
        <v>0</v>
      </c>
      <c r="G14" s="91">
        <f t="shared" si="0"/>
      </c>
      <c r="H14" s="122"/>
      <c r="I14" s="122"/>
      <c r="J14" s="178">
        <f t="shared" si="3"/>
        <v>0</v>
      </c>
      <c r="K14" s="122"/>
      <c r="L14" s="178">
        <f t="shared" si="4"/>
        <v>0</v>
      </c>
      <c r="M14" s="122"/>
      <c r="N14" s="178">
        <f t="shared" si="5"/>
        <v>0</v>
      </c>
      <c r="O14" s="122"/>
      <c r="P14" s="178">
        <f t="shared" si="6"/>
        <v>0</v>
      </c>
      <c r="Q14" s="122"/>
      <c r="R14" s="178">
        <f t="shared" si="7"/>
        <v>0</v>
      </c>
      <c r="S14" s="430"/>
      <c r="T14" s="438"/>
      <c r="U14" s="432"/>
      <c r="V14" s="433"/>
      <c r="W14" s="433"/>
      <c r="X14" s="433"/>
      <c r="Y14" s="433"/>
      <c r="Z14" s="433"/>
      <c r="AA14" s="433"/>
      <c r="AB14" s="433"/>
      <c r="AC14" s="433"/>
      <c r="AD14" s="433"/>
      <c r="AE14" s="434"/>
    </row>
    <row r="15" spans="1:31" ht="12" customHeight="1">
      <c r="A15" s="85" t="s">
        <v>4</v>
      </c>
      <c r="B15" s="85">
        <f t="shared" si="2"/>
        <v>10</v>
      </c>
      <c r="C15" s="41"/>
      <c r="D15" s="41"/>
      <c r="E15" s="41"/>
      <c r="F15" s="76">
        <f t="shared" si="1"/>
        <v>0</v>
      </c>
      <c r="G15" s="91">
        <f t="shared" si="0"/>
      </c>
      <c r="H15" s="122"/>
      <c r="I15" s="122"/>
      <c r="J15" s="178">
        <f t="shared" si="3"/>
        <v>0</v>
      </c>
      <c r="K15" s="122"/>
      <c r="L15" s="178">
        <f t="shared" si="4"/>
        <v>0</v>
      </c>
      <c r="M15" s="122"/>
      <c r="N15" s="178">
        <f t="shared" si="5"/>
        <v>0</v>
      </c>
      <c r="O15" s="122"/>
      <c r="P15" s="178">
        <f t="shared" si="6"/>
        <v>0</v>
      </c>
      <c r="Q15" s="122"/>
      <c r="R15" s="178">
        <f t="shared" si="7"/>
        <v>0</v>
      </c>
      <c r="S15" s="430"/>
      <c r="T15" s="438"/>
      <c r="U15" s="432"/>
      <c r="V15" s="433"/>
      <c r="W15" s="433"/>
      <c r="X15" s="433"/>
      <c r="Y15" s="433"/>
      <c r="Z15" s="433"/>
      <c r="AA15" s="433"/>
      <c r="AB15" s="433"/>
      <c r="AC15" s="433"/>
      <c r="AD15" s="433"/>
      <c r="AE15" s="434"/>
    </row>
    <row r="16" spans="1:31" s="8" customFormat="1" ht="12" customHeight="1">
      <c r="A16" s="76" t="s">
        <v>5</v>
      </c>
      <c r="B16" s="76">
        <f t="shared" si="2"/>
        <v>11</v>
      </c>
      <c r="C16" s="41"/>
      <c r="D16" s="41"/>
      <c r="E16" s="41"/>
      <c r="F16" s="76">
        <f t="shared" si="1"/>
        <v>0</v>
      </c>
      <c r="G16" s="91">
        <f t="shared" si="0"/>
      </c>
      <c r="H16" s="122"/>
      <c r="I16" s="122"/>
      <c r="J16" s="178">
        <f t="shared" si="3"/>
        <v>0</v>
      </c>
      <c r="K16" s="122"/>
      <c r="L16" s="178">
        <f t="shared" si="4"/>
        <v>0</v>
      </c>
      <c r="M16" s="122"/>
      <c r="N16" s="178">
        <f t="shared" si="5"/>
        <v>0</v>
      </c>
      <c r="O16" s="122"/>
      <c r="P16" s="178">
        <f t="shared" si="6"/>
        <v>0</v>
      </c>
      <c r="Q16" s="122"/>
      <c r="R16" s="178">
        <f t="shared" si="7"/>
        <v>0</v>
      </c>
      <c r="S16" s="430"/>
      <c r="T16" s="438"/>
      <c r="U16" s="432"/>
      <c r="V16" s="433"/>
      <c r="W16" s="433"/>
      <c r="X16" s="433"/>
      <c r="Y16" s="433"/>
      <c r="Z16" s="433"/>
      <c r="AA16" s="433"/>
      <c r="AB16" s="433"/>
      <c r="AC16" s="433"/>
      <c r="AD16" s="433"/>
      <c r="AE16" s="434"/>
    </row>
    <row r="17" spans="1:31" ht="12" customHeight="1">
      <c r="A17" s="410" t="s">
        <v>95</v>
      </c>
      <c r="B17" s="411"/>
      <c r="C17" s="13">
        <f>SUM(C10:C16)</f>
        <v>0</v>
      </c>
      <c r="D17" s="13">
        <f>SUM(D10:D16)+ROUNDDOWN(F17/60,0)</f>
        <v>0</v>
      </c>
      <c r="E17" s="13">
        <f>F17-60*ROUNDDOWN(F17/60,0)</f>
        <v>0</v>
      </c>
      <c r="F17" s="145">
        <f>SUM(F10:F16)</f>
        <v>0</v>
      </c>
      <c r="G17" s="53">
        <f>IF((D17*60+E17)=0,0,ROUND((C17*60)/(D17*60+E17),1))</f>
        <v>0</v>
      </c>
      <c r="H17" s="27">
        <f>SUM(H10:H16)</f>
        <v>0</v>
      </c>
      <c r="I17" s="27">
        <f>IF(SUM(I10:I16)=0,0,ROUND(AVERAGE(I10:I16),0))</f>
        <v>0</v>
      </c>
      <c r="J17" s="179">
        <f>IF(J16=0,0,1)</f>
        <v>0</v>
      </c>
      <c r="K17" s="27">
        <f>IF(SUM(K10:K16)=0,0,ROUND(AVERAGE(K10:K16),0))</f>
        <v>0</v>
      </c>
      <c r="L17" s="179">
        <f>IF(L16=0,0,1)</f>
        <v>0</v>
      </c>
      <c r="M17" s="27">
        <f>IF(SUM(M10:M16)=0,0,ROUND(AVERAGE(M10:M16),0))</f>
        <v>0</v>
      </c>
      <c r="N17" s="179">
        <f>IF(N16=0,0,1)</f>
        <v>0</v>
      </c>
      <c r="O17" s="27">
        <f>IF(SUM(O10:O16)=0,0,ROUND(AVERAGE(O10:O16),0))</f>
        <v>0</v>
      </c>
      <c r="P17" s="179">
        <f>IF(P16=0,0,1)</f>
        <v>0</v>
      </c>
      <c r="Q17" s="27">
        <f>IF(SUM(Q10:Q16)=0,0,ROUND(AVERAGE(Q10:Q16),0))</f>
        <v>0</v>
      </c>
      <c r="R17" s="179">
        <f>IF(R16=0,0,1)</f>
        <v>0</v>
      </c>
      <c r="S17" s="412"/>
      <c r="T17" s="413"/>
      <c r="U17" s="420"/>
      <c r="V17" s="421"/>
      <c r="W17" s="421"/>
      <c r="X17" s="421"/>
      <c r="Y17" s="421"/>
      <c r="Z17" s="421"/>
      <c r="AA17" s="421"/>
      <c r="AB17" s="421"/>
      <c r="AC17" s="421"/>
      <c r="AD17" s="421"/>
      <c r="AE17" s="422"/>
    </row>
    <row r="18" spans="1:31" s="8" customFormat="1" ht="12" customHeight="1">
      <c r="A18" s="21" t="s">
        <v>6</v>
      </c>
      <c r="B18" s="22">
        <f>B16+1</f>
        <v>12</v>
      </c>
      <c r="C18" s="123"/>
      <c r="D18" s="123"/>
      <c r="E18" s="123"/>
      <c r="F18" s="76">
        <f aca="true" t="shared" si="8" ref="F18:F24">E18</f>
        <v>0</v>
      </c>
      <c r="G18" s="91">
        <f aca="true" t="shared" si="9" ref="G18:G24">IF((D18*60+F18)=0,"",ROUND((C18*60)/(D18*60+F18),1))</f>
      </c>
      <c r="H18" s="124"/>
      <c r="I18" s="124"/>
      <c r="J18" s="178">
        <f>IF(I18="",0,1)</f>
        <v>0</v>
      </c>
      <c r="K18" s="124"/>
      <c r="L18" s="178">
        <f>IF(K18="",0,1)</f>
        <v>0</v>
      </c>
      <c r="M18" s="124"/>
      <c r="N18" s="178">
        <f>IF(M18="",0,1)</f>
        <v>0</v>
      </c>
      <c r="O18" s="124"/>
      <c r="P18" s="178">
        <f>IF(O18="",0,1)</f>
        <v>0</v>
      </c>
      <c r="Q18" s="124"/>
      <c r="R18" s="178">
        <f>IF(Q18="",0,1)</f>
        <v>0</v>
      </c>
      <c r="S18" s="430"/>
      <c r="T18" s="438"/>
      <c r="U18" s="432"/>
      <c r="V18" s="433"/>
      <c r="W18" s="433"/>
      <c r="X18" s="433"/>
      <c r="Y18" s="433"/>
      <c r="Z18" s="433"/>
      <c r="AA18" s="433"/>
      <c r="AB18" s="433"/>
      <c r="AC18" s="433"/>
      <c r="AD18" s="433"/>
      <c r="AE18" s="434"/>
    </row>
    <row r="19" spans="1:31" ht="12" customHeight="1">
      <c r="A19" s="21" t="s">
        <v>7</v>
      </c>
      <c r="B19" s="22">
        <f aca="true" t="shared" si="10" ref="B19:B24">B18+1</f>
        <v>13</v>
      </c>
      <c r="C19" s="123"/>
      <c r="D19" s="123"/>
      <c r="E19" s="123"/>
      <c r="F19" s="76">
        <f t="shared" si="8"/>
        <v>0</v>
      </c>
      <c r="G19" s="91">
        <f t="shared" si="9"/>
      </c>
      <c r="H19" s="124"/>
      <c r="I19" s="124"/>
      <c r="J19" s="178">
        <f aca="true" t="shared" si="11" ref="J19:J24">IF(I19="",J18,J18+1)</f>
        <v>0</v>
      </c>
      <c r="K19" s="124"/>
      <c r="L19" s="178">
        <f aca="true" t="shared" si="12" ref="L19:L24">IF(K19="",L18,L18+1)</f>
        <v>0</v>
      </c>
      <c r="M19" s="124"/>
      <c r="N19" s="178">
        <f aca="true" t="shared" si="13" ref="N19:N24">IF(M19="",N18,N18+1)</f>
        <v>0</v>
      </c>
      <c r="O19" s="124"/>
      <c r="P19" s="178">
        <f aca="true" t="shared" si="14" ref="P19:P24">IF(O19="",P18,P18+1)</f>
        <v>0</v>
      </c>
      <c r="Q19" s="124"/>
      <c r="R19" s="178">
        <f aca="true" t="shared" si="15" ref="R19:R24">IF(Q19="",R18,R18+1)</f>
        <v>0</v>
      </c>
      <c r="S19" s="430"/>
      <c r="T19" s="438"/>
      <c r="U19" s="432"/>
      <c r="V19" s="433"/>
      <c r="W19" s="433"/>
      <c r="X19" s="433"/>
      <c r="Y19" s="433"/>
      <c r="Z19" s="433"/>
      <c r="AA19" s="433"/>
      <c r="AB19" s="433"/>
      <c r="AC19" s="433"/>
      <c r="AD19" s="433"/>
      <c r="AE19" s="434"/>
    </row>
    <row r="20" spans="1:31" ht="12" customHeight="1">
      <c r="A20" s="21" t="s">
        <v>8</v>
      </c>
      <c r="B20" s="22">
        <f t="shared" si="10"/>
        <v>14</v>
      </c>
      <c r="C20" s="123"/>
      <c r="D20" s="123"/>
      <c r="E20" s="123"/>
      <c r="F20" s="76">
        <f t="shared" si="8"/>
        <v>0</v>
      </c>
      <c r="G20" s="91">
        <f t="shared" si="9"/>
      </c>
      <c r="H20" s="124"/>
      <c r="I20" s="124"/>
      <c r="J20" s="178">
        <f t="shared" si="11"/>
        <v>0</v>
      </c>
      <c r="K20" s="124"/>
      <c r="L20" s="178">
        <f t="shared" si="12"/>
        <v>0</v>
      </c>
      <c r="M20" s="124"/>
      <c r="N20" s="178">
        <f t="shared" si="13"/>
        <v>0</v>
      </c>
      <c r="O20" s="124"/>
      <c r="P20" s="178">
        <f t="shared" si="14"/>
        <v>0</v>
      </c>
      <c r="Q20" s="124"/>
      <c r="R20" s="178">
        <f t="shared" si="15"/>
        <v>0</v>
      </c>
      <c r="S20" s="430"/>
      <c r="T20" s="438"/>
      <c r="U20" s="432"/>
      <c r="V20" s="433"/>
      <c r="W20" s="433"/>
      <c r="X20" s="433"/>
      <c r="Y20" s="433"/>
      <c r="Z20" s="433"/>
      <c r="AA20" s="433"/>
      <c r="AB20" s="433"/>
      <c r="AC20" s="433"/>
      <c r="AD20" s="433"/>
      <c r="AE20" s="434"/>
    </row>
    <row r="21" spans="1:31" ht="12" customHeight="1">
      <c r="A21" s="21" t="s">
        <v>2</v>
      </c>
      <c r="B21" s="22">
        <f t="shared" si="10"/>
        <v>15</v>
      </c>
      <c r="C21" s="123"/>
      <c r="D21" s="123"/>
      <c r="E21" s="123"/>
      <c r="F21" s="76">
        <f t="shared" si="8"/>
        <v>0</v>
      </c>
      <c r="G21" s="91">
        <f t="shared" si="9"/>
      </c>
      <c r="H21" s="124"/>
      <c r="I21" s="124"/>
      <c r="J21" s="178">
        <f t="shared" si="11"/>
        <v>0</v>
      </c>
      <c r="K21" s="124"/>
      <c r="L21" s="178">
        <f t="shared" si="12"/>
        <v>0</v>
      </c>
      <c r="M21" s="124"/>
      <c r="N21" s="178">
        <f t="shared" si="13"/>
        <v>0</v>
      </c>
      <c r="O21" s="124"/>
      <c r="P21" s="178">
        <f t="shared" si="14"/>
        <v>0</v>
      </c>
      <c r="Q21" s="124"/>
      <c r="R21" s="178">
        <f t="shared" si="15"/>
        <v>0</v>
      </c>
      <c r="S21" s="430"/>
      <c r="T21" s="438"/>
      <c r="U21" s="432"/>
      <c r="V21" s="433"/>
      <c r="W21" s="433"/>
      <c r="X21" s="433"/>
      <c r="Y21" s="433"/>
      <c r="Z21" s="433"/>
      <c r="AA21" s="433"/>
      <c r="AB21" s="433"/>
      <c r="AC21" s="433"/>
      <c r="AD21" s="433"/>
      <c r="AE21" s="434"/>
    </row>
    <row r="22" spans="1:31" s="8" customFormat="1" ht="12" customHeight="1">
      <c r="A22" s="21" t="s">
        <v>3</v>
      </c>
      <c r="B22" s="22">
        <f t="shared" si="10"/>
        <v>16</v>
      </c>
      <c r="C22" s="123"/>
      <c r="D22" s="123"/>
      <c r="E22" s="123"/>
      <c r="F22" s="76">
        <f t="shared" si="8"/>
        <v>0</v>
      </c>
      <c r="G22" s="91">
        <f t="shared" si="9"/>
      </c>
      <c r="H22" s="124"/>
      <c r="I22" s="124"/>
      <c r="J22" s="178">
        <f t="shared" si="11"/>
        <v>0</v>
      </c>
      <c r="K22" s="124"/>
      <c r="L22" s="178">
        <f t="shared" si="12"/>
        <v>0</v>
      </c>
      <c r="M22" s="124"/>
      <c r="N22" s="178">
        <f t="shared" si="13"/>
        <v>0</v>
      </c>
      <c r="O22" s="124"/>
      <c r="P22" s="178">
        <f t="shared" si="14"/>
        <v>0</v>
      </c>
      <c r="Q22" s="124"/>
      <c r="R22" s="178">
        <f t="shared" si="15"/>
        <v>0</v>
      </c>
      <c r="S22" s="430"/>
      <c r="T22" s="438"/>
      <c r="U22" s="432"/>
      <c r="V22" s="433"/>
      <c r="W22" s="433"/>
      <c r="X22" s="433"/>
      <c r="Y22" s="433"/>
      <c r="Z22" s="433"/>
      <c r="AA22" s="433"/>
      <c r="AB22" s="433"/>
      <c r="AC22" s="433"/>
      <c r="AD22" s="433"/>
      <c r="AE22" s="434"/>
    </row>
    <row r="23" spans="1:31" ht="12" customHeight="1">
      <c r="A23" s="21" t="s">
        <v>4</v>
      </c>
      <c r="B23" s="22">
        <f t="shared" si="10"/>
        <v>17</v>
      </c>
      <c r="C23" s="123"/>
      <c r="D23" s="123"/>
      <c r="E23" s="123"/>
      <c r="F23" s="76">
        <f t="shared" si="8"/>
        <v>0</v>
      </c>
      <c r="G23" s="91">
        <f t="shared" si="9"/>
      </c>
      <c r="H23" s="124"/>
      <c r="I23" s="124"/>
      <c r="J23" s="178">
        <f t="shared" si="11"/>
        <v>0</v>
      </c>
      <c r="K23" s="124"/>
      <c r="L23" s="178">
        <f t="shared" si="12"/>
        <v>0</v>
      </c>
      <c r="M23" s="124"/>
      <c r="N23" s="178">
        <f t="shared" si="13"/>
        <v>0</v>
      </c>
      <c r="O23" s="124"/>
      <c r="P23" s="178">
        <f t="shared" si="14"/>
        <v>0</v>
      </c>
      <c r="Q23" s="124"/>
      <c r="R23" s="178">
        <f t="shared" si="15"/>
        <v>0</v>
      </c>
      <c r="S23" s="430"/>
      <c r="T23" s="438"/>
      <c r="U23" s="435" t="s">
        <v>153</v>
      </c>
      <c r="V23" s="436"/>
      <c r="W23" s="436"/>
      <c r="X23" s="436"/>
      <c r="Y23" s="436"/>
      <c r="Z23" s="436"/>
      <c r="AA23" s="436"/>
      <c r="AB23" s="436"/>
      <c r="AC23" s="436"/>
      <c r="AD23" s="436"/>
      <c r="AE23" s="437"/>
    </row>
    <row r="24" spans="1:31" ht="12" customHeight="1">
      <c r="A24" s="119" t="s">
        <v>5</v>
      </c>
      <c r="B24" s="120">
        <f t="shared" si="10"/>
        <v>18</v>
      </c>
      <c r="C24" s="123"/>
      <c r="D24" s="123"/>
      <c r="E24" s="123"/>
      <c r="F24" s="76">
        <f t="shared" si="8"/>
        <v>0</v>
      </c>
      <c r="G24" s="91">
        <f t="shared" si="9"/>
      </c>
      <c r="H24" s="124"/>
      <c r="I24" s="124"/>
      <c r="J24" s="178">
        <f t="shared" si="11"/>
        <v>0</v>
      </c>
      <c r="K24" s="124"/>
      <c r="L24" s="178">
        <f t="shared" si="12"/>
        <v>0</v>
      </c>
      <c r="M24" s="124"/>
      <c r="N24" s="178">
        <f t="shared" si="13"/>
        <v>0</v>
      </c>
      <c r="O24" s="124"/>
      <c r="P24" s="178">
        <f t="shared" si="14"/>
        <v>0</v>
      </c>
      <c r="Q24" s="124"/>
      <c r="R24" s="178">
        <f t="shared" si="15"/>
        <v>0</v>
      </c>
      <c r="S24" s="430"/>
      <c r="T24" s="438"/>
      <c r="U24" s="417"/>
      <c r="V24" s="418"/>
      <c r="W24" s="418"/>
      <c r="X24" s="418"/>
      <c r="Y24" s="418"/>
      <c r="Z24" s="418"/>
      <c r="AA24" s="418"/>
      <c r="AB24" s="418"/>
      <c r="AC24" s="418"/>
      <c r="AD24" s="418"/>
      <c r="AE24" s="419"/>
    </row>
    <row r="25" spans="1:31" ht="12" customHeight="1">
      <c r="A25" s="410" t="s">
        <v>96</v>
      </c>
      <c r="B25" s="411"/>
      <c r="C25" s="13">
        <f>SUM(C18:C24)</f>
        <v>0</v>
      </c>
      <c r="D25" s="13">
        <f>SUM(D18:D24)+ROUNDDOWN(F25/60,0)</f>
        <v>0</v>
      </c>
      <c r="E25" s="13">
        <f>F25-60*ROUNDDOWN(F25/60,0)</f>
        <v>0</v>
      </c>
      <c r="F25" s="145">
        <f>SUM(F18:F24)</f>
        <v>0</v>
      </c>
      <c r="G25" s="53">
        <f>IF((D25*60+E25)=0,0,ROUND((C25*60)/(D25*60+E25),1))</f>
        <v>0</v>
      </c>
      <c r="H25" s="27">
        <f>SUM(H18:H24)</f>
        <v>0</v>
      </c>
      <c r="I25" s="27">
        <f>IF(SUM(I18:I24)=0,0,ROUND(AVERAGE(I18:I24),0))</f>
        <v>0</v>
      </c>
      <c r="J25" s="179">
        <f>IF(J24=0,0,1)</f>
        <v>0</v>
      </c>
      <c r="K25" s="27">
        <f>IF(SUM(K18:K24)=0,0,ROUND(AVERAGE(K18:K24),0))</f>
        <v>0</v>
      </c>
      <c r="L25" s="179">
        <f>IF(L24=0,0,1)</f>
        <v>0</v>
      </c>
      <c r="M25" s="27">
        <f>IF(SUM(M18:M24)=0,0,ROUND(AVERAGE(M18:M24),0))</f>
        <v>0</v>
      </c>
      <c r="N25" s="179">
        <f>IF(N24=0,0,1)</f>
        <v>0</v>
      </c>
      <c r="O25" s="27">
        <f>IF(SUM(O18:O24)=0,0,ROUND(AVERAGE(O18:O24),0))</f>
        <v>0</v>
      </c>
      <c r="P25" s="179">
        <f>IF(P24=0,0,1)</f>
        <v>0</v>
      </c>
      <c r="Q25" s="27">
        <f>IF(SUM(Q18:Q24)=0,0,ROUND(AVERAGE(Q18:Q24),0))</f>
        <v>0</v>
      </c>
      <c r="R25" s="179">
        <f>IF(R24=0,0,1)</f>
        <v>0</v>
      </c>
      <c r="S25" s="412"/>
      <c r="T25" s="413"/>
      <c r="U25" s="420"/>
      <c r="V25" s="421"/>
      <c r="W25" s="421"/>
      <c r="X25" s="421"/>
      <c r="Y25" s="421"/>
      <c r="Z25" s="421"/>
      <c r="AA25" s="421"/>
      <c r="AB25" s="421"/>
      <c r="AC25" s="421"/>
      <c r="AD25" s="421"/>
      <c r="AE25" s="422"/>
    </row>
    <row r="26" spans="1:31" ht="12" customHeight="1">
      <c r="A26" s="22" t="s">
        <v>6</v>
      </c>
      <c r="B26" s="22">
        <f>B24+1</f>
        <v>19</v>
      </c>
      <c r="C26" s="123"/>
      <c r="D26" s="123"/>
      <c r="E26" s="123"/>
      <c r="F26" s="76">
        <f aca="true" t="shared" si="16" ref="F26:F39">E26</f>
        <v>0</v>
      </c>
      <c r="G26" s="91">
        <f aca="true" t="shared" si="17" ref="G26:G39">IF((D26*60+F26)=0,"",ROUND((C26*60)/(D26*60+F26),1))</f>
      </c>
      <c r="H26" s="124"/>
      <c r="I26" s="124"/>
      <c r="J26" s="178">
        <f>IF(I26="",0,1)</f>
        <v>0</v>
      </c>
      <c r="K26" s="124"/>
      <c r="L26" s="178">
        <f>IF(K26="",0,1)</f>
        <v>0</v>
      </c>
      <c r="M26" s="124"/>
      <c r="N26" s="178">
        <f>IF(M26="",0,1)</f>
        <v>0</v>
      </c>
      <c r="O26" s="124"/>
      <c r="P26" s="178">
        <f>IF(O26="",0,1)</f>
        <v>0</v>
      </c>
      <c r="Q26" s="124"/>
      <c r="R26" s="178">
        <f>IF(Q26="",0,1)</f>
        <v>0</v>
      </c>
      <c r="S26" s="430"/>
      <c r="T26" s="431"/>
      <c r="U26" s="417"/>
      <c r="V26" s="418"/>
      <c r="W26" s="418"/>
      <c r="X26" s="418"/>
      <c r="Y26" s="418"/>
      <c r="Z26" s="418"/>
      <c r="AA26" s="418"/>
      <c r="AB26" s="418"/>
      <c r="AC26" s="418"/>
      <c r="AD26" s="418"/>
      <c r="AE26" s="419"/>
    </row>
    <row r="27" spans="1:31" ht="12" customHeight="1">
      <c r="A27" s="22" t="s">
        <v>7</v>
      </c>
      <c r="B27" s="22">
        <f aca="true" t="shared" si="18" ref="B27:B32">B26+1</f>
        <v>20</v>
      </c>
      <c r="C27" s="123"/>
      <c r="D27" s="123"/>
      <c r="E27" s="123"/>
      <c r="F27" s="76">
        <f t="shared" si="16"/>
        <v>0</v>
      </c>
      <c r="G27" s="91">
        <f t="shared" si="17"/>
      </c>
      <c r="H27" s="124"/>
      <c r="I27" s="124"/>
      <c r="J27" s="178">
        <f aca="true" t="shared" si="19" ref="J27:J32">IF(I27="",J26,J26+1)</f>
        <v>0</v>
      </c>
      <c r="K27" s="124"/>
      <c r="L27" s="178">
        <f aca="true" t="shared" si="20" ref="L27:L32">IF(K27="",L26,L26+1)</f>
        <v>0</v>
      </c>
      <c r="M27" s="124"/>
      <c r="N27" s="178">
        <f aca="true" t="shared" si="21" ref="N27:N32">IF(M27="",N26,N26+1)</f>
        <v>0</v>
      </c>
      <c r="O27" s="124"/>
      <c r="P27" s="178">
        <f aca="true" t="shared" si="22" ref="P27:P32">IF(O27="",P26,P26+1)</f>
        <v>0</v>
      </c>
      <c r="Q27" s="124"/>
      <c r="R27" s="178">
        <f aca="true" t="shared" si="23" ref="R27:R32">IF(Q27="",R26,R26+1)</f>
        <v>0</v>
      </c>
      <c r="S27" s="430"/>
      <c r="T27" s="431"/>
      <c r="U27" s="417"/>
      <c r="V27" s="418"/>
      <c r="W27" s="418"/>
      <c r="X27" s="418"/>
      <c r="Y27" s="418"/>
      <c r="Z27" s="418"/>
      <c r="AA27" s="418"/>
      <c r="AB27" s="418"/>
      <c r="AC27" s="418"/>
      <c r="AD27" s="418"/>
      <c r="AE27" s="419"/>
    </row>
    <row r="28" spans="1:31" ht="12" customHeight="1">
      <c r="A28" s="22" t="s">
        <v>8</v>
      </c>
      <c r="B28" s="22">
        <f t="shared" si="18"/>
        <v>21</v>
      </c>
      <c r="C28" s="123"/>
      <c r="D28" s="123"/>
      <c r="E28" s="123"/>
      <c r="F28" s="76">
        <f t="shared" si="16"/>
        <v>0</v>
      </c>
      <c r="G28" s="91">
        <f t="shared" si="17"/>
      </c>
      <c r="H28" s="124"/>
      <c r="I28" s="124"/>
      <c r="J28" s="178">
        <f t="shared" si="19"/>
        <v>0</v>
      </c>
      <c r="K28" s="124"/>
      <c r="L28" s="178">
        <f t="shared" si="20"/>
        <v>0</v>
      </c>
      <c r="M28" s="124"/>
      <c r="N28" s="178">
        <f t="shared" si="21"/>
        <v>0</v>
      </c>
      <c r="O28" s="124"/>
      <c r="P28" s="178">
        <f t="shared" si="22"/>
        <v>0</v>
      </c>
      <c r="Q28" s="124"/>
      <c r="R28" s="178">
        <f t="shared" si="23"/>
        <v>0</v>
      </c>
      <c r="S28" s="430"/>
      <c r="T28" s="431"/>
      <c r="U28" s="417"/>
      <c r="V28" s="418"/>
      <c r="W28" s="418"/>
      <c r="X28" s="418"/>
      <c r="Y28" s="418"/>
      <c r="Z28" s="418"/>
      <c r="AA28" s="418"/>
      <c r="AB28" s="418"/>
      <c r="AC28" s="418"/>
      <c r="AD28" s="418"/>
      <c r="AE28" s="419"/>
    </row>
    <row r="29" spans="1:31" ht="12" customHeight="1">
      <c r="A29" s="22" t="s">
        <v>2</v>
      </c>
      <c r="B29" s="22">
        <f t="shared" si="18"/>
        <v>22</v>
      </c>
      <c r="C29" s="123"/>
      <c r="D29" s="123"/>
      <c r="E29" s="123"/>
      <c r="F29" s="76">
        <f t="shared" si="16"/>
        <v>0</v>
      </c>
      <c r="G29" s="91">
        <f t="shared" si="17"/>
      </c>
      <c r="H29" s="124"/>
      <c r="I29" s="124"/>
      <c r="J29" s="178">
        <f t="shared" si="19"/>
        <v>0</v>
      </c>
      <c r="K29" s="124"/>
      <c r="L29" s="178">
        <f t="shared" si="20"/>
        <v>0</v>
      </c>
      <c r="M29" s="124"/>
      <c r="N29" s="178">
        <f t="shared" si="21"/>
        <v>0</v>
      </c>
      <c r="O29" s="124"/>
      <c r="P29" s="178">
        <f t="shared" si="22"/>
        <v>0</v>
      </c>
      <c r="Q29" s="124"/>
      <c r="R29" s="178">
        <f t="shared" si="23"/>
        <v>0</v>
      </c>
      <c r="S29" s="430"/>
      <c r="T29" s="431"/>
      <c r="U29" s="417"/>
      <c r="V29" s="418"/>
      <c r="W29" s="418"/>
      <c r="X29" s="418"/>
      <c r="Y29" s="418"/>
      <c r="Z29" s="418"/>
      <c r="AA29" s="418"/>
      <c r="AB29" s="418"/>
      <c r="AC29" s="418"/>
      <c r="AD29" s="418"/>
      <c r="AE29" s="419"/>
    </row>
    <row r="30" spans="1:31" ht="12" customHeight="1">
      <c r="A30" s="22" t="s">
        <v>3</v>
      </c>
      <c r="B30" s="22">
        <f t="shared" si="18"/>
        <v>23</v>
      </c>
      <c r="C30" s="123"/>
      <c r="D30" s="123"/>
      <c r="E30" s="123"/>
      <c r="F30" s="76">
        <f t="shared" si="16"/>
        <v>0</v>
      </c>
      <c r="G30" s="91">
        <f t="shared" si="17"/>
      </c>
      <c r="H30" s="124"/>
      <c r="I30" s="124"/>
      <c r="J30" s="178">
        <f t="shared" si="19"/>
        <v>0</v>
      </c>
      <c r="K30" s="124"/>
      <c r="L30" s="178">
        <f t="shared" si="20"/>
        <v>0</v>
      </c>
      <c r="M30" s="124"/>
      <c r="N30" s="178">
        <f t="shared" si="21"/>
        <v>0</v>
      </c>
      <c r="O30" s="124"/>
      <c r="P30" s="178">
        <f t="shared" si="22"/>
        <v>0</v>
      </c>
      <c r="Q30" s="124"/>
      <c r="R30" s="178">
        <f t="shared" si="23"/>
        <v>0</v>
      </c>
      <c r="S30" s="430"/>
      <c r="T30" s="431"/>
      <c r="U30" s="417"/>
      <c r="V30" s="418"/>
      <c r="W30" s="418"/>
      <c r="X30" s="418"/>
      <c r="Y30" s="418"/>
      <c r="Z30" s="418"/>
      <c r="AA30" s="418"/>
      <c r="AB30" s="418"/>
      <c r="AC30" s="418"/>
      <c r="AD30" s="418"/>
      <c r="AE30" s="419"/>
    </row>
    <row r="31" spans="1:31" ht="12" customHeight="1">
      <c r="A31" s="22" t="s">
        <v>4</v>
      </c>
      <c r="B31" s="22">
        <f t="shared" si="18"/>
        <v>24</v>
      </c>
      <c r="C31" s="123"/>
      <c r="D31" s="123"/>
      <c r="E31" s="123"/>
      <c r="F31" s="76">
        <f t="shared" si="16"/>
        <v>0</v>
      </c>
      <c r="G31" s="91">
        <f t="shared" si="17"/>
      </c>
      <c r="H31" s="124"/>
      <c r="I31" s="124"/>
      <c r="J31" s="178">
        <f t="shared" si="19"/>
        <v>0</v>
      </c>
      <c r="K31" s="124"/>
      <c r="L31" s="178">
        <f t="shared" si="20"/>
        <v>0</v>
      </c>
      <c r="M31" s="124"/>
      <c r="N31" s="178">
        <f t="shared" si="21"/>
        <v>0</v>
      </c>
      <c r="O31" s="124"/>
      <c r="P31" s="178">
        <f t="shared" si="22"/>
        <v>0</v>
      </c>
      <c r="Q31" s="124"/>
      <c r="R31" s="178">
        <f t="shared" si="23"/>
        <v>0</v>
      </c>
      <c r="S31" s="430"/>
      <c r="T31" s="431"/>
      <c r="U31" s="417"/>
      <c r="V31" s="418"/>
      <c r="W31" s="418"/>
      <c r="X31" s="418"/>
      <c r="Y31" s="418"/>
      <c r="Z31" s="418"/>
      <c r="AA31" s="418"/>
      <c r="AB31" s="418"/>
      <c r="AC31" s="418"/>
      <c r="AD31" s="418"/>
      <c r="AE31" s="419"/>
    </row>
    <row r="32" spans="1:31" ht="12" customHeight="1">
      <c r="A32" s="120" t="s">
        <v>5</v>
      </c>
      <c r="B32" s="120">
        <f t="shared" si="18"/>
        <v>25</v>
      </c>
      <c r="C32" s="123"/>
      <c r="D32" s="123"/>
      <c r="E32" s="123"/>
      <c r="F32" s="76">
        <f t="shared" si="16"/>
        <v>0</v>
      </c>
      <c r="G32" s="91">
        <f t="shared" si="17"/>
      </c>
      <c r="H32" s="124"/>
      <c r="I32" s="124"/>
      <c r="J32" s="178">
        <f t="shared" si="19"/>
        <v>0</v>
      </c>
      <c r="K32" s="124"/>
      <c r="L32" s="178">
        <f t="shared" si="20"/>
        <v>0</v>
      </c>
      <c r="M32" s="124"/>
      <c r="N32" s="178">
        <f t="shared" si="21"/>
        <v>0</v>
      </c>
      <c r="O32" s="124"/>
      <c r="P32" s="178">
        <f t="shared" si="22"/>
        <v>0</v>
      </c>
      <c r="Q32" s="124"/>
      <c r="R32" s="178">
        <f t="shared" si="23"/>
        <v>0</v>
      </c>
      <c r="S32" s="430"/>
      <c r="T32" s="431"/>
      <c r="U32" s="417" t="s">
        <v>235</v>
      </c>
      <c r="V32" s="418"/>
      <c r="W32" s="418"/>
      <c r="X32" s="418"/>
      <c r="Y32" s="418"/>
      <c r="Z32" s="418"/>
      <c r="AA32" s="418"/>
      <c r="AB32" s="418"/>
      <c r="AC32" s="418"/>
      <c r="AD32" s="418"/>
      <c r="AE32" s="419"/>
    </row>
    <row r="33" spans="1:31" ht="12" customHeight="1">
      <c r="A33" s="410" t="s">
        <v>97</v>
      </c>
      <c r="B33" s="411"/>
      <c r="C33" s="13">
        <f>SUM(C26:C32)</f>
        <v>0</v>
      </c>
      <c r="D33" s="13">
        <f>SUM(D26:D32)+ROUNDDOWN(F33/60,0)</f>
        <v>0</v>
      </c>
      <c r="E33" s="13">
        <f>F33-60*ROUNDDOWN(F33/60,0)</f>
        <v>0</v>
      </c>
      <c r="F33" s="145">
        <f>SUM(F26:F32)</f>
        <v>0</v>
      </c>
      <c r="G33" s="53">
        <f>IF((D33*60+E33)=0,0,ROUND((C33*60)/(D33*60+E33),1))</f>
        <v>0</v>
      </c>
      <c r="H33" s="27">
        <f>SUM(H26:H32)</f>
        <v>0</v>
      </c>
      <c r="I33" s="27">
        <f>IF(SUM(I26:I32)=0,0,ROUND(AVERAGE(I26:I32),0))</f>
        <v>0</v>
      </c>
      <c r="J33" s="179">
        <f>IF(J32=0,0,1)</f>
        <v>0</v>
      </c>
      <c r="K33" s="27">
        <f>IF(SUM(K26:K32)=0,0,ROUND(AVERAGE(K26:K32),0))</f>
        <v>0</v>
      </c>
      <c r="L33" s="179">
        <f>IF(L32=0,0,1)</f>
        <v>0</v>
      </c>
      <c r="M33" s="27">
        <f>IF(SUM(M26:M32)=0,0,ROUND(AVERAGE(M26:M32),0))</f>
        <v>0</v>
      </c>
      <c r="N33" s="179">
        <f>IF(N32=0,0,1)</f>
        <v>0</v>
      </c>
      <c r="O33" s="27">
        <f>IF(SUM(O26:O32)=0,0,ROUND(AVERAGE(O26:O32),0))</f>
        <v>0</v>
      </c>
      <c r="P33" s="179">
        <f>IF(P32=0,0,1)</f>
        <v>0</v>
      </c>
      <c r="Q33" s="27">
        <f>IF(SUM(Q26:Q32)=0,0,ROUND(AVERAGE(Q26:Q32),0))</f>
        <v>0</v>
      </c>
      <c r="R33" s="179">
        <f>IF(R32=0,0,1)</f>
        <v>0</v>
      </c>
      <c r="S33" s="412"/>
      <c r="T33" s="429"/>
      <c r="U33" s="420"/>
      <c r="V33" s="421"/>
      <c r="W33" s="421"/>
      <c r="X33" s="421"/>
      <c r="Y33" s="421"/>
      <c r="Z33" s="421"/>
      <c r="AA33" s="421"/>
      <c r="AB33" s="421"/>
      <c r="AC33" s="421"/>
      <c r="AD33" s="421"/>
      <c r="AE33" s="422"/>
    </row>
    <row r="34" spans="1:42" s="80" customFormat="1" ht="12" customHeight="1">
      <c r="A34" s="87" t="s">
        <v>110</v>
      </c>
      <c r="B34" s="86">
        <f>B32+1</f>
        <v>26</v>
      </c>
      <c r="C34" s="125"/>
      <c r="D34" s="125"/>
      <c r="E34" s="125"/>
      <c r="F34" s="76">
        <f t="shared" si="16"/>
        <v>0</v>
      </c>
      <c r="G34" s="91">
        <f t="shared" si="17"/>
      </c>
      <c r="H34" s="126"/>
      <c r="I34" s="126"/>
      <c r="J34" s="178">
        <f>IF(I34="",0,1)</f>
        <v>0</v>
      </c>
      <c r="K34" s="126"/>
      <c r="L34" s="178">
        <f>IF(K34="",0,1)</f>
        <v>0</v>
      </c>
      <c r="M34" s="126"/>
      <c r="N34" s="178">
        <f>IF(M34="",0,1)</f>
        <v>0</v>
      </c>
      <c r="O34" s="126"/>
      <c r="P34" s="178">
        <f>IF(O34="",0,1)</f>
        <v>0</v>
      </c>
      <c r="Q34" s="126"/>
      <c r="R34" s="178">
        <f>IF(Q34="",0,1)</f>
        <v>0</v>
      </c>
      <c r="S34" s="568"/>
      <c r="T34" s="569"/>
      <c r="U34" s="417"/>
      <c r="V34" s="418"/>
      <c r="W34" s="418"/>
      <c r="X34" s="418"/>
      <c r="Y34" s="418"/>
      <c r="Z34" s="418"/>
      <c r="AA34" s="418"/>
      <c r="AB34" s="418"/>
      <c r="AC34" s="418"/>
      <c r="AD34" s="418"/>
      <c r="AE34" s="419"/>
      <c r="AF34"/>
      <c r="AG34"/>
      <c r="AH34"/>
      <c r="AI34"/>
      <c r="AJ34"/>
      <c r="AK34"/>
      <c r="AL34"/>
      <c r="AM34"/>
      <c r="AN34"/>
      <c r="AO34"/>
      <c r="AP34"/>
    </row>
    <row r="35" spans="1:42" s="80" customFormat="1" ht="12" customHeight="1">
      <c r="A35" s="87" t="s">
        <v>115</v>
      </c>
      <c r="B35" s="86">
        <f>B34+1</f>
        <v>27</v>
      </c>
      <c r="C35" s="125"/>
      <c r="D35" s="125"/>
      <c r="E35" s="125"/>
      <c r="F35" s="76">
        <f t="shared" si="16"/>
        <v>0</v>
      </c>
      <c r="G35" s="91">
        <f t="shared" si="17"/>
      </c>
      <c r="H35" s="126"/>
      <c r="I35" s="126"/>
      <c r="J35" s="178">
        <f>IF(I35="",J34,J34+1)</f>
        <v>0</v>
      </c>
      <c r="K35" s="126"/>
      <c r="L35" s="178">
        <f>IF(K35="",L34,L34+1)</f>
        <v>0</v>
      </c>
      <c r="M35" s="126"/>
      <c r="N35" s="178">
        <f>IF(M35="",N34,N34+1)</f>
        <v>0</v>
      </c>
      <c r="O35" s="126"/>
      <c r="P35" s="178">
        <f>IF(O35="",P34,P34+1)</f>
        <v>0</v>
      </c>
      <c r="Q35" s="126"/>
      <c r="R35" s="178">
        <f>IF(Q35="",R34,R34+1)</f>
        <v>0</v>
      </c>
      <c r="S35" s="568"/>
      <c r="T35" s="569"/>
      <c r="U35" s="417"/>
      <c r="V35" s="418"/>
      <c r="W35" s="418"/>
      <c r="X35" s="418"/>
      <c r="Y35" s="418"/>
      <c r="Z35" s="418"/>
      <c r="AA35" s="418"/>
      <c r="AB35" s="418"/>
      <c r="AC35" s="418"/>
      <c r="AD35" s="418"/>
      <c r="AE35" s="419"/>
      <c r="AF35"/>
      <c r="AG35"/>
      <c r="AH35"/>
      <c r="AI35"/>
      <c r="AJ35"/>
      <c r="AK35"/>
      <c r="AL35"/>
      <c r="AM35"/>
      <c r="AN35"/>
      <c r="AO35"/>
      <c r="AP35"/>
    </row>
    <row r="36" spans="1:42" s="80" customFormat="1" ht="12" customHeight="1">
      <c r="A36" s="87" t="s">
        <v>116</v>
      </c>
      <c r="B36" s="86">
        <f>B35+1</f>
        <v>28</v>
      </c>
      <c r="C36" s="125"/>
      <c r="D36" s="125"/>
      <c r="E36" s="125"/>
      <c r="F36" s="76">
        <f t="shared" si="16"/>
        <v>0</v>
      </c>
      <c r="G36" s="91">
        <f t="shared" si="17"/>
      </c>
      <c r="H36" s="126"/>
      <c r="I36" s="126"/>
      <c r="J36" s="178">
        <f>IF(I36="",J35,J35+1)</f>
        <v>0</v>
      </c>
      <c r="K36" s="126"/>
      <c r="L36" s="178">
        <f>IF(K36="",L35,L35+1)</f>
        <v>0</v>
      </c>
      <c r="M36" s="126"/>
      <c r="N36" s="178">
        <f>IF(M36="",N35,N35+1)</f>
        <v>0</v>
      </c>
      <c r="O36" s="126"/>
      <c r="P36" s="178">
        <f>IF(O36="",P35,P35+1)</f>
        <v>0</v>
      </c>
      <c r="Q36" s="126"/>
      <c r="R36" s="178">
        <f>IF(Q36="",R35,R35+1)</f>
        <v>0</v>
      </c>
      <c r="S36" s="568"/>
      <c r="T36" s="569"/>
      <c r="U36" s="417"/>
      <c r="V36" s="418"/>
      <c r="W36" s="418"/>
      <c r="X36" s="418"/>
      <c r="Y36" s="418"/>
      <c r="Z36" s="418"/>
      <c r="AA36" s="418"/>
      <c r="AB36" s="418"/>
      <c r="AC36" s="418"/>
      <c r="AD36" s="418"/>
      <c r="AE36" s="419"/>
      <c r="AF36"/>
      <c r="AG36"/>
      <c r="AH36"/>
      <c r="AI36"/>
      <c r="AJ36"/>
      <c r="AK36"/>
      <c r="AL36"/>
      <c r="AM36"/>
      <c r="AN36"/>
      <c r="AO36"/>
      <c r="AP36"/>
    </row>
    <row r="37" spans="1:42" s="80" customFormat="1" ht="12" customHeight="1">
      <c r="A37" s="87" t="s">
        <v>111</v>
      </c>
      <c r="B37" s="86">
        <f>B36+1</f>
        <v>29</v>
      </c>
      <c r="C37" s="125"/>
      <c r="D37" s="125"/>
      <c r="E37" s="125"/>
      <c r="F37" s="76">
        <f t="shared" si="16"/>
        <v>0</v>
      </c>
      <c r="G37" s="91">
        <f t="shared" si="17"/>
      </c>
      <c r="H37" s="126"/>
      <c r="I37" s="126"/>
      <c r="J37" s="178">
        <f>IF(I37="",J36,J36+1)</f>
        <v>0</v>
      </c>
      <c r="K37" s="126"/>
      <c r="L37" s="178">
        <f>IF(K37="",L36,L36+1)</f>
        <v>0</v>
      </c>
      <c r="M37" s="126"/>
      <c r="N37" s="178">
        <f>IF(M37="",N36,N36+1)</f>
        <v>0</v>
      </c>
      <c r="O37" s="126"/>
      <c r="P37" s="178">
        <f>IF(O37="",P36,P36+1)</f>
        <v>0</v>
      </c>
      <c r="Q37" s="126"/>
      <c r="R37" s="178">
        <f>IF(Q37="",R36,R36+1)</f>
        <v>0</v>
      </c>
      <c r="S37" s="568"/>
      <c r="T37" s="569"/>
      <c r="U37" s="417"/>
      <c r="V37" s="418"/>
      <c r="W37" s="418"/>
      <c r="X37" s="418"/>
      <c r="Y37" s="418"/>
      <c r="Z37" s="418"/>
      <c r="AA37" s="418"/>
      <c r="AB37" s="418"/>
      <c r="AC37" s="418"/>
      <c r="AD37" s="418"/>
      <c r="AE37" s="419"/>
      <c r="AF37"/>
      <c r="AG37"/>
      <c r="AH37"/>
      <c r="AI37"/>
      <c r="AJ37"/>
      <c r="AK37"/>
      <c r="AL37"/>
      <c r="AM37"/>
      <c r="AN37"/>
      <c r="AO37"/>
      <c r="AP37"/>
    </row>
    <row r="38" spans="1:42" s="80" customFormat="1" ht="12" customHeight="1">
      <c r="A38" s="249" t="s">
        <v>3</v>
      </c>
      <c r="B38" s="86">
        <f>B37+1</f>
        <v>30</v>
      </c>
      <c r="C38" s="125"/>
      <c r="D38" s="125"/>
      <c r="E38" s="125"/>
      <c r="F38" s="76">
        <f t="shared" si="16"/>
        <v>0</v>
      </c>
      <c r="G38" s="91">
        <f t="shared" si="17"/>
      </c>
      <c r="H38" s="126"/>
      <c r="I38" s="126"/>
      <c r="J38" s="178">
        <f>IF(I38="",J37,J37+1)</f>
        <v>0</v>
      </c>
      <c r="K38" s="126"/>
      <c r="L38" s="178">
        <f>IF(K38="",L37,L37+1)</f>
        <v>0</v>
      </c>
      <c r="M38" s="126"/>
      <c r="N38" s="178">
        <f>IF(M38="",N37,N37+1)</f>
        <v>0</v>
      </c>
      <c r="O38" s="126"/>
      <c r="P38" s="178">
        <f>IF(O38="",P37,P37+1)</f>
        <v>0</v>
      </c>
      <c r="Q38" s="126"/>
      <c r="R38" s="178">
        <f>IF(Q38="",R37,R37+1)</f>
        <v>0</v>
      </c>
      <c r="S38" s="568"/>
      <c r="T38" s="569"/>
      <c r="U38" s="417"/>
      <c r="V38" s="418"/>
      <c r="W38" s="418"/>
      <c r="X38" s="418"/>
      <c r="Y38" s="418"/>
      <c r="Z38" s="418"/>
      <c r="AA38" s="418"/>
      <c r="AB38" s="418"/>
      <c r="AC38" s="418"/>
      <c r="AD38" s="418"/>
      <c r="AE38" s="419"/>
      <c r="AF38"/>
      <c r="AG38"/>
      <c r="AH38"/>
      <c r="AI38"/>
      <c r="AJ38"/>
      <c r="AK38"/>
      <c r="AL38"/>
      <c r="AM38"/>
      <c r="AN38"/>
      <c r="AO38"/>
      <c r="AP38"/>
    </row>
    <row r="39" spans="1:42" s="80" customFormat="1" ht="12" customHeight="1">
      <c r="A39" s="266" t="s">
        <v>4</v>
      </c>
      <c r="B39" s="325">
        <f>B38+1</f>
        <v>31</v>
      </c>
      <c r="C39" s="125"/>
      <c r="D39" s="125"/>
      <c r="E39" s="125"/>
      <c r="F39" s="76">
        <f t="shared" si="16"/>
        <v>0</v>
      </c>
      <c r="G39" s="91">
        <f t="shared" si="17"/>
      </c>
      <c r="H39" s="126"/>
      <c r="I39" s="126"/>
      <c r="J39" s="178">
        <f>IF(I39="",J38,J38+1)</f>
        <v>0</v>
      </c>
      <c r="K39" s="126"/>
      <c r="L39" s="178">
        <f>IF(K39="",L38,L38+1)</f>
        <v>0</v>
      </c>
      <c r="M39" s="126"/>
      <c r="N39" s="178">
        <f>IF(M39="",N38,N38+1)</f>
        <v>0</v>
      </c>
      <c r="O39" s="126"/>
      <c r="P39" s="178">
        <f>IF(O39="",P38,P38+1)</f>
        <v>0</v>
      </c>
      <c r="Q39" s="126"/>
      <c r="R39" s="178">
        <f>IF(Q39="",R38,R38+1)</f>
        <v>0</v>
      </c>
      <c r="S39" s="568"/>
      <c r="T39" s="569"/>
      <c r="U39" s="417"/>
      <c r="V39" s="418"/>
      <c r="W39" s="418"/>
      <c r="X39" s="418"/>
      <c r="Y39" s="418"/>
      <c r="Z39" s="418"/>
      <c r="AA39" s="418"/>
      <c r="AB39" s="418"/>
      <c r="AC39" s="418"/>
      <c r="AD39" s="418"/>
      <c r="AE39" s="419"/>
      <c r="AF39"/>
      <c r="AG39"/>
      <c r="AH39"/>
      <c r="AI39"/>
      <c r="AJ39"/>
      <c r="AK39"/>
      <c r="AL39"/>
      <c r="AM39"/>
      <c r="AN39"/>
      <c r="AO39"/>
      <c r="AP39"/>
    </row>
    <row r="40" spans="1:42" s="80" customFormat="1" ht="12" customHeight="1">
      <c r="A40" s="410" t="s">
        <v>10</v>
      </c>
      <c r="B40" s="411"/>
      <c r="C40" s="13">
        <f>SUM(C34:C39)</f>
        <v>0</v>
      </c>
      <c r="D40" s="13">
        <f>SUM(D34:D39)+ROUNDDOWN(F40/60,0)</f>
        <v>0</v>
      </c>
      <c r="E40" s="13">
        <f>F40-60*ROUNDDOWN(F40/60,0)</f>
        <v>0</v>
      </c>
      <c r="F40" s="145">
        <f>SUM(F34:F39)</f>
        <v>0</v>
      </c>
      <c r="G40" s="53">
        <f>IF((D40*60+E40)=0,0,ROUND((C40*60)/(D40*60+E40),1))</f>
        <v>0</v>
      </c>
      <c r="H40" s="27">
        <f>SUM(H34:H39)</f>
        <v>0</v>
      </c>
      <c r="I40" s="27">
        <f>IF(SUM(I34:I39)=0,0,ROUND(AVERAGE(I34:I39),0))</f>
        <v>0</v>
      </c>
      <c r="J40" s="179">
        <f>IF(J37=0,0,1)</f>
        <v>0</v>
      </c>
      <c r="K40" s="27">
        <f>IF(SUM(K34:K39)=0,0,ROUND(AVERAGE(K34:K39),0))</f>
        <v>0</v>
      </c>
      <c r="L40" s="179">
        <f>IF(L37=0,0,1)</f>
        <v>0</v>
      </c>
      <c r="M40" s="27">
        <f>IF(SUM(M34:M39)=0,0,ROUND(AVERAGE(M34:M39),0))</f>
        <v>0</v>
      </c>
      <c r="N40" s="179">
        <f>IF(N37=0,0,1)</f>
        <v>0</v>
      </c>
      <c r="O40" s="27">
        <f>IF(SUM(O34:O39)=0,0,ROUND(AVERAGE(O34:O39),0))</f>
        <v>0</v>
      </c>
      <c r="P40" s="179">
        <f>IF(P37=0,0,1)</f>
        <v>0</v>
      </c>
      <c r="Q40" s="27">
        <f>IF(SUM(Q34:Q39)=0,0,ROUND(AVERAGE(Q34:Q39),0))</f>
        <v>0</v>
      </c>
      <c r="R40" s="179">
        <f>IF(R37=0,0,1)</f>
        <v>0</v>
      </c>
      <c r="S40" s="412"/>
      <c r="T40" s="413"/>
      <c r="U40" s="420"/>
      <c r="V40" s="421"/>
      <c r="W40" s="421"/>
      <c r="X40" s="421"/>
      <c r="Y40" s="421"/>
      <c r="Z40" s="421"/>
      <c r="AA40" s="421"/>
      <c r="AB40" s="421"/>
      <c r="AC40" s="421"/>
      <c r="AD40" s="421"/>
      <c r="AE40" s="422"/>
      <c r="AF40"/>
      <c r="AG40"/>
      <c r="AH40"/>
      <c r="AI40"/>
      <c r="AJ40"/>
      <c r="AK40"/>
      <c r="AL40"/>
      <c r="AM40"/>
      <c r="AN40"/>
      <c r="AO40"/>
      <c r="AP40"/>
    </row>
    <row r="41" spans="1:31" ht="12" customHeight="1">
      <c r="A41" s="406" t="s">
        <v>37</v>
      </c>
      <c r="B41" s="407"/>
      <c r="C41" s="14">
        <f>C8+C17+C25+C33+C40</f>
        <v>0</v>
      </c>
      <c r="D41" s="11">
        <f>D8+D17+D25+D33+D40+ROUNDDOWN(F41/60,0)</f>
        <v>0</v>
      </c>
      <c r="E41" s="11">
        <f>F41-60*ROUNDDOWN(F41/60,0)</f>
        <v>0</v>
      </c>
      <c r="F41" s="147">
        <f>E8+E17+E25+E33+E40</f>
        <v>0</v>
      </c>
      <c r="G41" s="61">
        <f>IF((D41*60+E41)=0,0,ROUND((C41*60)/(D41*60+E41),1))</f>
        <v>0</v>
      </c>
      <c r="H41" s="28">
        <f>H8+H17+H25+H33+H40</f>
        <v>0</v>
      </c>
      <c r="I41" s="28">
        <f>IF(I42=0,"",(I8+I17+I25+I33+I40)/I42)</f>
      </c>
      <c r="J41" s="195"/>
      <c r="K41" s="28">
        <f aca="true" t="shared" si="24" ref="K41:Q41">IF(K42=0,"",(K8+K17+K25+K33+K40)/K42)</f>
      </c>
      <c r="L41" s="195"/>
      <c r="M41" s="28">
        <f t="shared" si="24"/>
      </c>
      <c r="N41" s="195"/>
      <c r="O41" s="28">
        <f t="shared" si="24"/>
      </c>
      <c r="P41" s="195"/>
      <c r="Q41" s="28">
        <f t="shared" si="24"/>
      </c>
      <c r="R41" s="195"/>
      <c r="S41" s="39"/>
      <c r="T41" s="39"/>
      <c r="U41" s="44"/>
      <c r="V41" s="44"/>
      <c r="W41" s="44"/>
      <c r="X41" s="44"/>
      <c r="Y41" s="44"/>
      <c r="Z41" s="44"/>
      <c r="AA41" s="2" t="s">
        <v>0</v>
      </c>
      <c r="AB41" s="2" t="s">
        <v>15</v>
      </c>
      <c r="AC41" s="2" t="s">
        <v>16</v>
      </c>
      <c r="AD41" s="2" t="s">
        <v>12</v>
      </c>
      <c r="AE41" s="2" t="s">
        <v>26</v>
      </c>
    </row>
    <row r="42" spans="1:32" ht="12" customHeight="1">
      <c r="A42" s="408"/>
      <c r="B42" s="408"/>
      <c r="C42" s="2" t="s">
        <v>0</v>
      </c>
      <c r="D42" s="2" t="s">
        <v>15</v>
      </c>
      <c r="E42" s="2" t="s">
        <v>16</v>
      </c>
      <c r="F42" s="76"/>
      <c r="G42" s="22" t="s">
        <v>12</v>
      </c>
      <c r="H42" s="37" t="s">
        <v>17</v>
      </c>
      <c r="I42" s="177">
        <f>J8+J17+J25+J33+J40</f>
        <v>0</v>
      </c>
      <c r="J42" s="175"/>
      <c r="K42" s="177">
        <f>L8+L17+L25+L33+L40</f>
        <v>0</v>
      </c>
      <c r="L42" s="175"/>
      <c r="M42" s="177">
        <f>N8+N17+N25+N33+N40</f>
        <v>0</v>
      </c>
      <c r="N42" s="175"/>
      <c r="O42" s="177">
        <f>P8+P17+P25+P33+P40</f>
        <v>0</v>
      </c>
      <c r="P42" s="175"/>
      <c r="Q42" s="177">
        <f>R8+R17+R25+R33+R40</f>
        <v>0</v>
      </c>
      <c r="R42" s="143"/>
      <c r="S42" s="2" t="s">
        <v>0</v>
      </c>
      <c r="T42" s="2" t="s">
        <v>15</v>
      </c>
      <c r="U42" s="2" t="s">
        <v>16</v>
      </c>
      <c r="V42" s="2" t="s">
        <v>20</v>
      </c>
      <c r="W42" s="37" t="s">
        <v>17</v>
      </c>
      <c r="Y42" s="554" t="s">
        <v>164</v>
      </c>
      <c r="Z42" s="554"/>
      <c r="AA42" s="23">
        <f>C41+Septembre!AA41</f>
        <v>0</v>
      </c>
      <c r="AB42" s="23">
        <f>D41+Septembre!AB41+ROUNDDOWN(AF42/60,0)</f>
        <v>0</v>
      </c>
      <c r="AC42" s="12">
        <f>AF42-60*ROUNDDOWN(AF42/60,0)</f>
        <v>0</v>
      </c>
      <c r="AD42" s="12">
        <f>IF((AB42*60+AC42)=0,0,ROUND((AA42*60)/(AB42*60+AC42),1))</f>
        <v>0</v>
      </c>
      <c r="AE42" s="23">
        <f>H41+Septembre!AE41</f>
        <v>0</v>
      </c>
      <c r="AF42" s="10">
        <f>E41+Septembre!AC41</f>
        <v>0</v>
      </c>
    </row>
    <row r="43" spans="1:32" ht="12" customHeight="1">
      <c r="A43" s="477" t="s">
        <v>236</v>
      </c>
      <c r="B43" s="477"/>
      <c r="C43" s="49">
        <f>'Décembre 14'!$C$40</f>
        <v>0</v>
      </c>
      <c r="D43" s="50">
        <f>'Décembre 14'!$D$40</f>
        <v>0</v>
      </c>
      <c r="E43" s="50">
        <f>'Décembre 14'!$E$40</f>
        <v>0</v>
      </c>
      <c r="F43" s="158"/>
      <c r="G43" s="51">
        <f>IF((D43*60+E43)=0,0,ROUND((C43*60)/(D43*60+E43),1))</f>
        <v>0</v>
      </c>
      <c r="H43" s="218">
        <f>'Décembre 14'!$H$40</f>
        <v>0</v>
      </c>
      <c r="I43" s="546" t="s">
        <v>34</v>
      </c>
      <c r="J43" s="547"/>
      <c r="K43" s="547"/>
      <c r="L43" s="547"/>
      <c r="M43" s="547"/>
      <c r="N43" s="547"/>
      <c r="O43" s="547"/>
      <c r="P43" s="547"/>
      <c r="Q43" s="548"/>
      <c r="R43" s="143"/>
      <c r="S43" s="55">
        <f>Juillet!$C$41</f>
        <v>0</v>
      </c>
      <c r="T43" s="55">
        <f>Juillet!$D$41</f>
        <v>0</v>
      </c>
      <c r="U43" s="48">
        <f>Juillet!$E$41</f>
        <v>0</v>
      </c>
      <c r="V43" s="48">
        <f>IF((T43*60+U43)=0,0,ROUND((S43*60)/(T43*60+U43),1))</f>
        <v>0</v>
      </c>
      <c r="W43" s="57">
        <f>Juillet!$H$41</f>
        <v>0</v>
      </c>
      <c r="Y43" s="549" t="s">
        <v>238</v>
      </c>
      <c r="Z43" s="549"/>
      <c r="AA43" s="239">
        <f>C41+Septembre!AA42</f>
        <v>0</v>
      </c>
      <c r="AB43" s="237">
        <f>D41+Septembre!AB42+ROUNDDOWN(AF43/60,0)</f>
        <v>0</v>
      </c>
      <c r="AC43" s="237">
        <f>AF43-60*ROUNDDOWN(AF43/60,0)</f>
        <v>0</v>
      </c>
      <c r="AD43" s="237">
        <f>IF((AB43*60+AC43)=0,0,ROUND((AA43*60)/(AB43*60+AC43),1))</f>
        <v>0</v>
      </c>
      <c r="AE43" s="239">
        <f>H41+Septembre!AE42</f>
        <v>0</v>
      </c>
      <c r="AF43" s="246">
        <f>E41+Septembre!AC42</f>
        <v>0</v>
      </c>
    </row>
    <row r="44" spans="1:23" ht="12" customHeight="1">
      <c r="A44" s="477" t="s">
        <v>25</v>
      </c>
      <c r="B44" s="477"/>
      <c r="C44" s="49">
        <f>Janvier!C42</f>
        <v>0</v>
      </c>
      <c r="D44" s="49">
        <f>Janvier!D42</f>
        <v>0</v>
      </c>
      <c r="E44" s="49">
        <f>Janvier!E42</f>
        <v>0</v>
      </c>
      <c r="F44" s="148"/>
      <c r="G44" s="48">
        <f aca="true" t="shared" si="25" ref="G44:G49">IF((D44*60+E44)=0,0,ROUND((C44*60)/(D44*60+E44),1))</f>
        <v>0</v>
      </c>
      <c r="H44" s="54">
        <f>Janvier!H42</f>
        <v>0</v>
      </c>
      <c r="I44" s="546" t="s">
        <v>35</v>
      </c>
      <c r="J44" s="547"/>
      <c r="K44" s="547"/>
      <c r="L44" s="547"/>
      <c r="M44" s="547"/>
      <c r="N44" s="547"/>
      <c r="O44" s="547"/>
      <c r="P44" s="547"/>
      <c r="Q44" s="548"/>
      <c r="R44" s="144"/>
      <c r="S44" s="55">
        <f>Août!$C$41</f>
        <v>0</v>
      </c>
      <c r="T44" s="55">
        <f>Août!$D$41</f>
        <v>0</v>
      </c>
      <c r="U44" s="55">
        <f>Août!$E$41</f>
        <v>0</v>
      </c>
      <c r="V44" s="48">
        <f>IF((T44*60+U44)=0,0,ROUND((S44*60)/(T44*60+U44),1))</f>
        <v>0</v>
      </c>
      <c r="W44" s="57">
        <f>Août!$H$41</f>
        <v>0</v>
      </c>
    </row>
    <row r="45" spans="1:23" ht="12" customHeight="1">
      <c r="A45" s="477" t="s">
        <v>27</v>
      </c>
      <c r="B45" s="523"/>
      <c r="C45" s="49">
        <f>Février!C38</f>
        <v>0</v>
      </c>
      <c r="D45" s="49">
        <f>Février!D38</f>
        <v>0</v>
      </c>
      <c r="E45" s="49">
        <f>Février!E38</f>
        <v>0</v>
      </c>
      <c r="F45" s="148"/>
      <c r="G45" s="48">
        <f t="shared" si="25"/>
        <v>0</v>
      </c>
      <c r="H45" s="54">
        <f>Février!H38</f>
        <v>0</v>
      </c>
      <c r="I45" s="546" t="s">
        <v>36</v>
      </c>
      <c r="J45" s="547"/>
      <c r="K45" s="547"/>
      <c r="L45" s="547"/>
      <c r="M45" s="547"/>
      <c r="N45" s="547"/>
      <c r="O45" s="547"/>
      <c r="P45" s="547"/>
      <c r="Q45" s="548"/>
      <c r="R45" s="144"/>
      <c r="S45" s="55">
        <f>Septembre!$C$40</f>
        <v>0</v>
      </c>
      <c r="T45" s="48">
        <f>Septembre!$D$40</f>
        <v>0</v>
      </c>
      <c r="U45" s="48">
        <f>Septembre!$E$40</f>
        <v>0</v>
      </c>
      <c r="V45" s="48">
        <f>IF((T45*60+U45)=0,0,ROUND((S45*60)/(T45*60+U45),1))</f>
        <v>0</v>
      </c>
      <c r="W45" s="54">
        <f>Septembre!$H$40</f>
        <v>0</v>
      </c>
    </row>
    <row r="46" spans="1:29" ht="12" customHeight="1">
      <c r="A46" s="477" t="s">
        <v>28</v>
      </c>
      <c r="B46" s="477"/>
      <c r="C46" s="55">
        <f>Mars!C42</f>
        <v>0</v>
      </c>
      <c r="D46" s="55">
        <f>Mars!D42</f>
        <v>0</v>
      </c>
      <c r="E46" s="55">
        <f>Mars!E42</f>
        <v>0</v>
      </c>
      <c r="F46" s="148"/>
      <c r="G46" s="48">
        <f t="shared" si="25"/>
        <v>0</v>
      </c>
      <c r="H46" s="54">
        <f>Mars!H42</f>
        <v>0</v>
      </c>
      <c r="I46" s="20"/>
      <c r="J46" s="139"/>
      <c r="K46" s="20"/>
      <c r="L46" s="139"/>
      <c r="M46" s="20"/>
      <c r="N46" s="139"/>
      <c r="O46" s="20"/>
      <c r="P46" s="139"/>
      <c r="Q46" s="20"/>
      <c r="R46" s="139"/>
      <c r="S46" s="20"/>
      <c r="T46" s="20"/>
      <c r="U46" s="20"/>
      <c r="V46" s="20"/>
      <c r="X46" s="74"/>
      <c r="Y46" s="71"/>
      <c r="Z46" s="71"/>
      <c r="AA46" s="71"/>
      <c r="AB46" s="71"/>
      <c r="AC46" s="71"/>
    </row>
    <row r="47" spans="1:29" ht="12" customHeight="1">
      <c r="A47" s="477" t="s">
        <v>31</v>
      </c>
      <c r="B47" s="477"/>
      <c r="C47" s="55">
        <f>Avril!C40</f>
        <v>0</v>
      </c>
      <c r="D47" s="55">
        <f>Avril!D40</f>
        <v>0</v>
      </c>
      <c r="E47" s="48">
        <f>Avril!E40</f>
        <v>0</v>
      </c>
      <c r="F47" s="148"/>
      <c r="G47" s="48">
        <f t="shared" si="25"/>
        <v>0</v>
      </c>
      <c r="H47" s="54">
        <f>Avril!H40</f>
        <v>0</v>
      </c>
      <c r="I47" s="20"/>
      <c r="J47" s="139"/>
      <c r="K47" s="20"/>
      <c r="L47" s="139"/>
      <c r="M47" s="20"/>
      <c r="N47" s="139"/>
      <c r="O47" s="20"/>
      <c r="P47" s="139"/>
      <c r="Q47" s="20"/>
      <c r="R47" s="139"/>
      <c r="S47" s="20"/>
      <c r="T47" s="20"/>
      <c r="U47" s="20"/>
      <c r="V47" s="20"/>
      <c r="X47" s="74"/>
      <c r="Y47" s="71"/>
      <c r="Z47" s="71"/>
      <c r="AA47" s="71"/>
      <c r="AB47" s="71"/>
      <c r="AC47" s="71"/>
    </row>
    <row r="48" spans="1:29" ht="12" customHeight="1">
      <c r="A48" s="477" t="s">
        <v>32</v>
      </c>
      <c r="B48" s="477"/>
      <c r="C48" s="55">
        <f>Mai!C41</f>
        <v>0</v>
      </c>
      <c r="D48" s="48">
        <f>Mai!D41</f>
        <v>0</v>
      </c>
      <c r="E48" s="48">
        <f>Mai!E41</f>
        <v>0</v>
      </c>
      <c r="F48" s="148"/>
      <c r="G48" s="48">
        <f t="shared" si="25"/>
        <v>0</v>
      </c>
      <c r="H48" s="54">
        <f>Mai!H41</f>
        <v>0</v>
      </c>
      <c r="I48" s="20"/>
      <c r="J48" s="139"/>
      <c r="K48" s="20"/>
      <c r="L48" s="139"/>
      <c r="M48" s="20"/>
      <c r="N48" s="139"/>
      <c r="O48" s="20"/>
      <c r="P48" s="139"/>
      <c r="Q48" s="20"/>
      <c r="R48" s="139"/>
      <c r="S48" s="20"/>
      <c r="T48" s="20"/>
      <c r="U48" s="20"/>
      <c r="V48" s="20"/>
      <c r="X48" s="74"/>
      <c r="Y48" s="71"/>
      <c r="AA48" s="71"/>
      <c r="AB48" s="71"/>
      <c r="AC48" s="71"/>
    </row>
    <row r="49" spans="1:28" ht="8.25" customHeight="1">
      <c r="A49" s="477" t="s">
        <v>33</v>
      </c>
      <c r="B49" s="477"/>
      <c r="C49" s="55">
        <f>Juin!C39</f>
        <v>0</v>
      </c>
      <c r="D49" s="55">
        <f>Juin!D39</f>
        <v>0</v>
      </c>
      <c r="E49" s="55">
        <f>Juin!E39</f>
        <v>0</v>
      </c>
      <c r="F49" s="149"/>
      <c r="G49" s="48">
        <f t="shared" si="25"/>
        <v>0</v>
      </c>
      <c r="H49" s="56">
        <f>Juin!H39</f>
        <v>0</v>
      </c>
      <c r="I49" s="20"/>
      <c r="J49" s="139"/>
      <c r="K49" s="20"/>
      <c r="L49" s="139"/>
      <c r="M49" s="20"/>
      <c r="N49" s="139"/>
      <c r="O49" s="20"/>
      <c r="P49" s="139"/>
      <c r="Q49" s="20"/>
      <c r="R49" s="139"/>
      <c r="S49" s="235"/>
      <c r="T49" s="235"/>
      <c r="U49" s="235"/>
      <c r="W49" s="235"/>
      <c r="X49" s="70"/>
      <c r="Y49" s="70"/>
      <c r="Z49" s="70"/>
      <c r="AA49" s="70"/>
      <c r="AB49" s="70"/>
    </row>
    <row r="50" spans="19:28" ht="12.75">
      <c r="S50" s="235"/>
      <c r="T50" s="235"/>
      <c r="U50" s="235"/>
      <c r="W50" s="235"/>
      <c r="X50" s="70"/>
      <c r="Y50" s="70"/>
      <c r="Z50" s="70"/>
      <c r="AA50" s="70"/>
      <c r="AB50" s="70"/>
    </row>
    <row r="51" spans="19:23" ht="12.75" hidden="1">
      <c r="S51" s="235">
        <f>SUM(C43:C49)+SUM(S43:S45)+C41</f>
        <v>0</v>
      </c>
      <c r="T51" s="235">
        <f>SUM(D43:D49)+SUM(T43:T45)+D41</f>
        <v>0</v>
      </c>
      <c r="U51" s="235">
        <f>SUM(E43:E49)+SUM(U43:U45)+E41</f>
        <v>0</v>
      </c>
      <c r="W51" s="235">
        <f>SUM(G43:G49)+SUM(W43:W45)+G41</f>
        <v>0</v>
      </c>
    </row>
    <row r="52" spans="19:23" ht="12.75" hidden="1">
      <c r="S52" s="235">
        <f>SUM(C44:C49)+SUM(S43:S45)+C41</f>
        <v>0</v>
      </c>
      <c r="T52" s="235">
        <f>SUM(D44:D49)+SUM(T43:T45)+D41</f>
        <v>0</v>
      </c>
      <c r="U52" s="235">
        <f>SUM(E44:E49)+SUM(U43:U45)+E41</f>
        <v>0</v>
      </c>
      <c r="W52" s="235">
        <f>SUM(G44:G49)+SUM(W43:W45)+G41</f>
        <v>0</v>
      </c>
    </row>
  </sheetData>
  <sheetProtection sheet="1" selectLockedCells="1"/>
  <mergeCells count="106">
    <mergeCell ref="U36:AE36"/>
    <mergeCell ref="U29:AE29"/>
    <mergeCell ref="S37:T37"/>
    <mergeCell ref="S38:T38"/>
    <mergeCell ref="U30:AE30"/>
    <mergeCell ref="U31:AE31"/>
    <mergeCell ref="S29:T29"/>
    <mergeCell ref="U40:AE40"/>
    <mergeCell ref="U32:AE32"/>
    <mergeCell ref="U33:AE33"/>
    <mergeCell ref="U34:AE34"/>
    <mergeCell ref="U35:AE35"/>
    <mergeCell ref="U20:AE20"/>
    <mergeCell ref="U21:AE21"/>
    <mergeCell ref="U22:AE22"/>
    <mergeCell ref="U23:AE23"/>
    <mergeCell ref="U37:AE37"/>
    <mergeCell ref="U24:AE24"/>
    <mergeCell ref="U25:AE25"/>
    <mergeCell ref="U26:AE26"/>
    <mergeCell ref="U27:AE27"/>
    <mergeCell ref="U28:AE28"/>
    <mergeCell ref="U14:AE14"/>
    <mergeCell ref="U15:AE15"/>
    <mergeCell ref="U16:AE16"/>
    <mergeCell ref="U17:AE17"/>
    <mergeCell ref="U18:AE18"/>
    <mergeCell ref="U19:AE19"/>
    <mergeCell ref="I2:I3"/>
    <mergeCell ref="Y43:Z43"/>
    <mergeCell ref="I43:Q43"/>
    <mergeCell ref="U2:AE3"/>
    <mergeCell ref="U4:AE4"/>
    <mergeCell ref="U5:AE5"/>
    <mergeCell ref="U6:AE6"/>
    <mergeCell ref="U7:AE7"/>
    <mergeCell ref="U8:AE8"/>
    <mergeCell ref="U9:AE9"/>
    <mergeCell ref="S9:T9"/>
    <mergeCell ref="A1:AD1"/>
    <mergeCell ref="A2:A3"/>
    <mergeCell ref="B2:B3"/>
    <mergeCell ref="C2:C3"/>
    <mergeCell ref="D2:D3"/>
    <mergeCell ref="E2:E3"/>
    <mergeCell ref="G2:G3"/>
    <mergeCell ref="S2:T3"/>
    <mergeCell ref="K2:K3"/>
    <mergeCell ref="S18:T18"/>
    <mergeCell ref="S25:T25"/>
    <mergeCell ref="S27:T27"/>
    <mergeCell ref="S26:T26"/>
    <mergeCell ref="M2:M3"/>
    <mergeCell ref="S5:T5"/>
    <mergeCell ref="S4:T4"/>
    <mergeCell ref="S7:T7"/>
    <mergeCell ref="S10:T10"/>
    <mergeCell ref="S6:T6"/>
    <mergeCell ref="Y42:Z42"/>
    <mergeCell ref="S32:T32"/>
    <mergeCell ref="S30:T30"/>
    <mergeCell ref="S31:T31"/>
    <mergeCell ref="S33:T33"/>
    <mergeCell ref="S17:T17"/>
    <mergeCell ref="U38:AE38"/>
    <mergeCell ref="S20:T20"/>
    <mergeCell ref="S28:T28"/>
    <mergeCell ref="S22:T22"/>
    <mergeCell ref="S16:T16"/>
    <mergeCell ref="S13:T13"/>
    <mergeCell ref="S8:T8"/>
    <mergeCell ref="S21:T21"/>
    <mergeCell ref="S12:T12"/>
    <mergeCell ref="S11:T11"/>
    <mergeCell ref="S15:T15"/>
    <mergeCell ref="S14:T14"/>
    <mergeCell ref="S19:T19"/>
    <mergeCell ref="A17:B17"/>
    <mergeCell ref="A8:B8"/>
    <mergeCell ref="A9:B9"/>
    <mergeCell ref="A25:B25"/>
    <mergeCell ref="U10:AE10"/>
    <mergeCell ref="U11:AE11"/>
    <mergeCell ref="U12:AE12"/>
    <mergeCell ref="U13:AE13"/>
    <mergeCell ref="S23:T23"/>
    <mergeCell ref="S24:T24"/>
    <mergeCell ref="A41:B41"/>
    <mergeCell ref="A42:B42"/>
    <mergeCell ref="A49:B49"/>
    <mergeCell ref="A45:B45"/>
    <mergeCell ref="A46:B46"/>
    <mergeCell ref="A47:B47"/>
    <mergeCell ref="A48:B48"/>
    <mergeCell ref="A43:B43"/>
    <mergeCell ref="A44:B44"/>
    <mergeCell ref="S39:T39"/>
    <mergeCell ref="U39:AE39"/>
    <mergeCell ref="I44:Q44"/>
    <mergeCell ref="I45:Q45"/>
    <mergeCell ref="A33:B33"/>
    <mergeCell ref="A40:B40"/>
    <mergeCell ref="S34:T34"/>
    <mergeCell ref="S40:T40"/>
    <mergeCell ref="S35:T35"/>
    <mergeCell ref="S36:T36"/>
  </mergeCells>
  <printOptions/>
  <pageMargins left="0" right="0" top="0" bottom="0"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F50"/>
  <sheetViews>
    <sheetView zoomScale="140" zoomScaleNormal="140" zoomScalePageLayoutView="0" workbookViewId="0" topLeftCell="A1">
      <pane ySplit="3" topLeftCell="A7" activePane="bottomLeft" state="frozen"/>
      <selection pane="topLeft" activeCell="A1" sqref="A1"/>
      <selection pane="bottomLeft" activeCell="U26" sqref="U26:AE26"/>
    </sheetView>
  </sheetViews>
  <sheetFormatPr defaultColWidth="11.421875" defaultRowHeight="12.75"/>
  <cols>
    <col min="1" max="1" width="9.7109375" style="0" customWidth="1"/>
    <col min="2" max="2" width="5.57421875" style="0" customWidth="1"/>
    <col min="3" max="3" width="6.00390625" style="0" customWidth="1"/>
    <col min="4" max="4" width="3.7109375" style="0" customWidth="1"/>
    <col min="5" max="5" width="3.8515625" style="0" customWidth="1"/>
    <col min="6" max="6" width="5.28125" style="77" hidden="1" customWidth="1"/>
    <col min="7" max="7" width="4.8515625" style="0" customWidth="1"/>
    <col min="8" max="8" width="6.00390625" style="0" customWidth="1"/>
    <col min="9" max="9" width="3.421875" style="0" customWidth="1"/>
    <col min="10" max="10" width="3.421875" style="79" hidden="1" customWidth="1"/>
    <col min="11" max="11" width="3.140625" style="0" customWidth="1"/>
    <col min="12" max="12" width="3.140625" style="79" hidden="1" customWidth="1"/>
    <col min="13" max="13" width="4.7109375" style="0" customWidth="1"/>
    <col min="14" max="14" width="3.421875" style="79" hidden="1" customWidth="1"/>
    <col min="15" max="15" width="3.8515625" style="0" customWidth="1"/>
    <col min="16" max="16" width="3.8515625" style="79" hidden="1" customWidth="1"/>
    <col min="17" max="17" width="3.8515625" style="0" customWidth="1"/>
    <col min="18" max="18" width="3.8515625" style="79" hidden="1" customWidth="1"/>
    <col min="19" max="19" width="6.00390625" style="0" customWidth="1"/>
    <col min="20" max="20" width="6.140625" style="0" customWidth="1"/>
    <col min="21" max="21" width="4.7109375" style="0" customWidth="1"/>
    <col min="22" max="22" width="4.8515625" style="0" customWidth="1"/>
    <col min="23" max="23" width="7.140625" style="0" customWidth="1"/>
    <col min="24" max="24" width="4.57421875" style="0" customWidth="1"/>
    <col min="25" max="25" width="8.7109375" style="0" customWidth="1"/>
    <col min="26" max="26" width="7.8515625" style="0" customWidth="1"/>
    <col min="27" max="27" width="7.28125" style="0" customWidth="1"/>
    <col min="28" max="28" width="7.00390625" style="0" customWidth="1"/>
    <col min="29" max="29" width="5.8515625" style="0" customWidth="1"/>
    <col min="30" max="31" width="8.28125" style="0" customWidth="1"/>
    <col min="32" max="32" width="11.421875" style="0" hidden="1" customWidth="1"/>
  </cols>
  <sheetData>
    <row r="1" spans="1:31" ht="18">
      <c r="A1" s="560" t="s">
        <v>232</v>
      </c>
      <c r="B1" s="560"/>
      <c r="C1" s="560"/>
      <c r="D1" s="560"/>
      <c r="E1" s="560"/>
      <c r="F1" s="560"/>
      <c r="G1" s="560"/>
      <c r="H1" s="560"/>
      <c r="I1" s="560"/>
      <c r="J1" s="560"/>
      <c r="K1" s="560"/>
      <c r="L1" s="560"/>
      <c r="M1" s="560"/>
      <c r="N1" s="560"/>
      <c r="O1" s="560"/>
      <c r="P1" s="560"/>
      <c r="Q1" s="560"/>
      <c r="R1" s="560"/>
      <c r="S1" s="560"/>
      <c r="T1" s="560"/>
      <c r="U1" s="561"/>
      <c r="V1" s="561"/>
      <c r="W1" s="561"/>
      <c r="X1" s="561"/>
      <c r="Y1" s="561"/>
      <c r="Z1" s="561"/>
      <c r="AA1" s="561"/>
      <c r="AB1" s="561"/>
      <c r="AC1" s="561"/>
      <c r="AD1" s="561"/>
      <c r="AE1" s="252"/>
    </row>
    <row r="2" spans="1:31" ht="15.75" customHeight="1">
      <c r="A2" s="467" t="s">
        <v>1</v>
      </c>
      <c r="B2" s="467" t="s">
        <v>9</v>
      </c>
      <c r="C2" s="467" t="s">
        <v>0</v>
      </c>
      <c r="D2" s="467" t="s">
        <v>15</v>
      </c>
      <c r="E2" s="467" t="s">
        <v>16</v>
      </c>
      <c r="F2" s="76" t="s">
        <v>16</v>
      </c>
      <c r="G2" s="469" t="s">
        <v>12</v>
      </c>
      <c r="H2" s="25" t="s">
        <v>17</v>
      </c>
      <c r="I2" s="458" t="s">
        <v>40</v>
      </c>
      <c r="J2" s="150"/>
      <c r="K2" s="458" t="s">
        <v>11</v>
      </c>
      <c r="L2" s="150"/>
      <c r="M2" s="458" t="s">
        <v>22</v>
      </c>
      <c r="N2" s="150"/>
      <c r="O2" s="25" t="s">
        <v>19</v>
      </c>
      <c r="P2" s="150"/>
      <c r="Q2" s="25" t="s">
        <v>19</v>
      </c>
      <c r="R2" s="152"/>
      <c r="S2" s="541" t="s">
        <v>13</v>
      </c>
      <c r="T2" s="542"/>
      <c r="U2" s="574" t="s">
        <v>14</v>
      </c>
      <c r="V2" s="575"/>
      <c r="W2" s="575"/>
      <c r="X2" s="575"/>
      <c r="Y2" s="575"/>
      <c r="Z2" s="575"/>
      <c r="AA2" s="575"/>
      <c r="AB2" s="575"/>
      <c r="AC2" s="575"/>
      <c r="AD2" s="575"/>
      <c r="AE2" s="576"/>
    </row>
    <row r="3" spans="1:31" ht="12" customHeight="1">
      <c r="A3" s="468"/>
      <c r="B3" s="468"/>
      <c r="C3" s="468"/>
      <c r="D3" s="468"/>
      <c r="E3" s="468"/>
      <c r="F3" s="76"/>
      <c r="G3" s="470"/>
      <c r="H3" s="26" t="s">
        <v>18</v>
      </c>
      <c r="I3" s="459"/>
      <c r="J3" s="151"/>
      <c r="K3" s="459"/>
      <c r="L3" s="151"/>
      <c r="M3" s="459"/>
      <c r="N3" s="151"/>
      <c r="O3" s="26" t="s">
        <v>20</v>
      </c>
      <c r="P3" s="151"/>
      <c r="Q3" s="26" t="s">
        <v>21</v>
      </c>
      <c r="R3" s="153"/>
      <c r="S3" s="541"/>
      <c r="T3" s="542"/>
      <c r="U3" s="574"/>
      <c r="V3" s="575"/>
      <c r="W3" s="575"/>
      <c r="X3" s="575"/>
      <c r="Y3" s="575"/>
      <c r="Z3" s="575"/>
      <c r="AA3" s="575"/>
      <c r="AB3" s="575"/>
      <c r="AC3" s="575"/>
      <c r="AD3" s="575"/>
      <c r="AE3" s="576"/>
    </row>
    <row r="4" spans="1:31" ht="12" customHeight="1">
      <c r="A4" s="76" t="s">
        <v>5</v>
      </c>
      <c r="B4" s="76">
        <v>1</v>
      </c>
      <c r="C4" s="41"/>
      <c r="D4" s="41"/>
      <c r="E4" s="41"/>
      <c r="F4" s="76">
        <f>E4</f>
        <v>0</v>
      </c>
      <c r="G4" s="91">
        <f aca="true" t="shared" si="0" ref="G4:G13">IF((D4*60+F4)=0,"",ROUND((C4*60)/(D4*60+F4),1))</f>
      </c>
      <c r="H4" s="122"/>
      <c r="I4" s="122"/>
      <c r="J4" s="178">
        <f>IF(I4="",0,1)</f>
        <v>0</v>
      </c>
      <c r="K4" s="122"/>
      <c r="L4" s="178">
        <f>IF(K4="",0,1)</f>
        <v>0</v>
      </c>
      <c r="M4" s="122"/>
      <c r="N4" s="178">
        <f>IF(M4="",0,1)</f>
        <v>0</v>
      </c>
      <c r="O4" s="122"/>
      <c r="P4" s="178">
        <f>IF(O4="",0,1)</f>
        <v>0</v>
      </c>
      <c r="Q4" s="122"/>
      <c r="R4" s="178">
        <f>IF(Q4="",0,1)</f>
        <v>0</v>
      </c>
      <c r="S4" s="430"/>
      <c r="T4" s="438"/>
      <c r="U4" s="417"/>
      <c r="V4" s="418"/>
      <c r="W4" s="418"/>
      <c r="X4" s="418"/>
      <c r="Y4" s="418"/>
      <c r="Z4" s="418"/>
      <c r="AA4" s="418"/>
      <c r="AB4" s="418"/>
      <c r="AC4" s="418"/>
      <c r="AD4" s="418"/>
      <c r="AE4" s="419"/>
    </row>
    <row r="5" spans="1:31" ht="12" customHeight="1">
      <c r="A5" s="505" t="s">
        <v>10</v>
      </c>
      <c r="B5" s="506"/>
      <c r="C5" s="105">
        <f>SUM(C4:C4)</f>
        <v>0</v>
      </c>
      <c r="D5" s="105">
        <f>SUM(D4:D4)+ROUNDDOWN(F5/60,0)</f>
        <v>0</v>
      </c>
      <c r="E5" s="105">
        <f>F5-60*ROUNDDOWN(F5/60,0)</f>
        <v>0</v>
      </c>
      <c r="F5" s="159">
        <f>SUM(F4:F4)</f>
        <v>0</v>
      </c>
      <c r="G5" s="272">
        <f>IF((D5*60+E5)=0,0,ROUND((C5*60)/(D5*60+E5),1))</f>
        <v>0</v>
      </c>
      <c r="H5" s="106">
        <f>SUM(H4:H4)</f>
        <v>0</v>
      </c>
      <c r="I5" s="106">
        <f>IF(SUM(I4:I4)=0,0,ROUND(AVERAGE(I4:I4),0))</f>
        <v>0</v>
      </c>
      <c r="J5" s="179">
        <f>IF(J4=0,0,1)</f>
        <v>0</v>
      </c>
      <c r="K5" s="106">
        <f>IF(SUM(K4:K4)=0,0,ROUND(AVERAGE(K4:K4),0))</f>
        <v>0</v>
      </c>
      <c r="L5" s="179">
        <f>IF(L4=0,0,1)</f>
        <v>0</v>
      </c>
      <c r="M5" s="106">
        <f>IF(SUM(M4:M4)=0,0,ROUND(AVERAGE(M4:M4),0))</f>
        <v>0</v>
      </c>
      <c r="N5" s="179">
        <f>IF(N4=0,0,1)</f>
        <v>0</v>
      </c>
      <c r="O5" s="106">
        <f>IF(SUM(O4:O4)=0,0,ROUND(AVERAGE(O4:O4),0))</f>
        <v>0</v>
      </c>
      <c r="P5" s="179">
        <f>IF(P4=0,0,1)</f>
        <v>0</v>
      </c>
      <c r="Q5" s="106">
        <f>IF(SUM(Q4:Q4)=0,0,ROUND(AVERAGE(Q4:Q4),0))</f>
        <v>0</v>
      </c>
      <c r="R5" s="179">
        <f>IF(R4=0,0,1)</f>
        <v>0</v>
      </c>
      <c r="S5" s="580"/>
      <c r="T5" s="581"/>
      <c r="U5" s="426"/>
      <c r="V5" s="427"/>
      <c r="W5" s="427"/>
      <c r="X5" s="427"/>
      <c r="Y5" s="427"/>
      <c r="Z5" s="427"/>
      <c r="AA5" s="427"/>
      <c r="AB5" s="427"/>
      <c r="AC5" s="427"/>
      <c r="AD5" s="427"/>
      <c r="AE5" s="428"/>
    </row>
    <row r="6" spans="1:31" ht="12" customHeight="1">
      <c r="A6" s="478" t="s">
        <v>98</v>
      </c>
      <c r="B6" s="479"/>
      <c r="C6" s="78">
        <f>SUM(C4:C4)+Octobre!C40</f>
        <v>0</v>
      </c>
      <c r="D6" s="78">
        <f>D5+Octobre!D40+ROUNDDOWN(F6/60,0)</f>
        <v>0</v>
      </c>
      <c r="E6" s="78">
        <f>F6-60*ROUNDDOWN(F6/60,0)</f>
        <v>0</v>
      </c>
      <c r="F6" s="146">
        <f>E5+Octobre!E40</f>
        <v>0</v>
      </c>
      <c r="G6" s="78">
        <f>IF((D6*60+E6)=0,0,ROUND((C6*60)/(D6*60+E6),1))</f>
        <v>0</v>
      </c>
      <c r="H6" s="88">
        <f>H5+Octobre!H40</f>
        <v>0</v>
      </c>
      <c r="I6" s="88">
        <f>IF(I5=0,Octobre!I40,IF(I5+Octobre!I40=0,"",ROUND((SUM(I4:I4)+SUM(Octobre!I34:I39))/(J4+Octobre!J39),0)))</f>
        <v>0</v>
      </c>
      <c r="J6" s="137"/>
      <c r="K6" s="88">
        <f>IF(K5=0,Octobre!K40,IF(K5+Octobre!K40=0,"",ROUND((SUM(K4:K4)+SUM(Octobre!K34:K39))/(L4+Octobre!L39),0)))</f>
        <v>0</v>
      </c>
      <c r="L6" s="137"/>
      <c r="M6" s="88">
        <f>IF(M5=0,Octobre!M40,IF(M5+Octobre!M40=0,"",ROUND((SUM(M4:M4)+SUM(Octobre!M34:M39))/(N4+Octobre!N39),0)))</f>
        <v>0</v>
      </c>
      <c r="N6" s="137"/>
      <c r="O6" s="88">
        <f>IF(O5=0,Octobre!O40,IF(O5+Octobre!O40=0,"",ROUND((SUM(O4:O4)+SUM(Octobre!O34:O39))/(P4+Octobre!P39),0)))</f>
        <v>0</v>
      </c>
      <c r="P6" s="137"/>
      <c r="Q6" s="88">
        <f>IF(Q5=0,Octobre!Q40,IF(Q5+Octobre!Q40=0,"",ROUND((SUM(Q4:Q4)+SUM(Octobre!Q34:Q39))/(R4+Octobre!R39),0)))</f>
        <v>0</v>
      </c>
      <c r="R6" s="137"/>
      <c r="S6" s="570"/>
      <c r="T6" s="582"/>
      <c r="U6" s="480"/>
      <c r="V6" s="481"/>
      <c r="W6" s="481"/>
      <c r="X6" s="481"/>
      <c r="Y6" s="481"/>
      <c r="Z6" s="481"/>
      <c r="AA6" s="481"/>
      <c r="AB6" s="481"/>
      <c r="AC6" s="481"/>
      <c r="AD6" s="481"/>
      <c r="AE6" s="482"/>
    </row>
    <row r="7" spans="1:31" ht="12" customHeight="1">
      <c r="A7" s="2" t="s">
        <v>6</v>
      </c>
      <c r="B7" s="2">
        <f>B4+1</f>
        <v>2</v>
      </c>
      <c r="C7" s="41"/>
      <c r="D7" s="41"/>
      <c r="E7" s="41"/>
      <c r="F7" s="76">
        <f aca="true" t="shared" si="1" ref="F7:F13">E7</f>
        <v>0</v>
      </c>
      <c r="G7" s="91">
        <f t="shared" si="0"/>
      </c>
      <c r="H7" s="122"/>
      <c r="I7" s="122"/>
      <c r="J7" s="178">
        <f>IF(I7="",0,1)</f>
        <v>0</v>
      </c>
      <c r="K7" s="122"/>
      <c r="L7" s="178">
        <f>IF(K7="",0,1)</f>
        <v>0</v>
      </c>
      <c r="M7" s="122"/>
      <c r="N7" s="178">
        <f>IF(M7="",0,1)</f>
        <v>0</v>
      </c>
      <c r="O7" s="122"/>
      <c r="P7" s="178">
        <f>IF(O7="",0,1)</f>
        <v>0</v>
      </c>
      <c r="Q7" s="122"/>
      <c r="R7" s="178">
        <f>IF(Q7="",0,1)</f>
        <v>0</v>
      </c>
      <c r="S7" s="430"/>
      <c r="T7" s="438"/>
      <c r="U7" s="483" t="s">
        <v>154</v>
      </c>
      <c r="V7" s="484"/>
      <c r="W7" s="484"/>
      <c r="X7" s="484"/>
      <c r="Y7" s="484"/>
      <c r="Z7" s="484"/>
      <c r="AA7" s="484"/>
      <c r="AB7" s="484"/>
      <c r="AC7" s="484"/>
      <c r="AD7" s="484"/>
      <c r="AE7" s="485"/>
    </row>
    <row r="8" spans="1:31" ht="12" customHeight="1">
      <c r="A8" s="2" t="s">
        <v>7</v>
      </c>
      <c r="B8" s="2">
        <f aca="true" t="shared" si="2" ref="B8:B13">B7+1</f>
        <v>3</v>
      </c>
      <c r="C8" s="41"/>
      <c r="D8" s="41"/>
      <c r="E8" s="41"/>
      <c r="F8" s="76">
        <f t="shared" si="1"/>
        <v>0</v>
      </c>
      <c r="G8" s="91">
        <f t="shared" si="0"/>
      </c>
      <c r="H8" s="122"/>
      <c r="I8" s="122"/>
      <c r="J8" s="178">
        <f aca="true" t="shared" si="3" ref="J8:J13">IF(I8="",J7,J7+1)</f>
        <v>0</v>
      </c>
      <c r="K8" s="122"/>
      <c r="L8" s="178">
        <f aca="true" t="shared" si="4" ref="L8:L13">IF(K8="",L7,L7+1)</f>
        <v>0</v>
      </c>
      <c r="M8" s="122"/>
      <c r="N8" s="178">
        <f aca="true" t="shared" si="5" ref="N8:N13">IF(M8="",N7,N7+1)</f>
        <v>0</v>
      </c>
      <c r="O8" s="122"/>
      <c r="P8" s="178">
        <f aca="true" t="shared" si="6" ref="P8:P13">IF(O8="",P7,P7+1)</f>
        <v>0</v>
      </c>
      <c r="Q8" s="122"/>
      <c r="R8" s="178">
        <f aca="true" t="shared" si="7" ref="R8:R13">IF(Q8="",R7,R7+1)</f>
        <v>0</v>
      </c>
      <c r="S8" s="430"/>
      <c r="T8" s="438"/>
      <c r="U8" s="432"/>
      <c r="V8" s="433"/>
      <c r="W8" s="433"/>
      <c r="X8" s="433"/>
      <c r="Y8" s="433"/>
      <c r="Z8" s="433"/>
      <c r="AA8" s="433"/>
      <c r="AB8" s="433"/>
      <c r="AC8" s="433"/>
      <c r="AD8" s="433"/>
      <c r="AE8" s="434"/>
    </row>
    <row r="9" spans="1:31" s="8" customFormat="1" ht="12" customHeight="1">
      <c r="A9" s="2" t="s">
        <v>8</v>
      </c>
      <c r="B9" s="2">
        <f t="shared" si="2"/>
        <v>4</v>
      </c>
      <c r="C9" s="41"/>
      <c r="D9" s="41"/>
      <c r="E9" s="41"/>
      <c r="F9" s="76">
        <f t="shared" si="1"/>
        <v>0</v>
      </c>
      <c r="G9" s="91">
        <f>IF((D9*60+F9)=0,"",ROUND((C9*60)/(D9*60+F9),1))</f>
      </c>
      <c r="H9" s="122"/>
      <c r="I9" s="122"/>
      <c r="J9" s="178">
        <f t="shared" si="3"/>
        <v>0</v>
      </c>
      <c r="K9" s="122"/>
      <c r="L9" s="178">
        <f t="shared" si="4"/>
        <v>0</v>
      </c>
      <c r="M9" s="122"/>
      <c r="N9" s="178">
        <f t="shared" si="5"/>
        <v>0</v>
      </c>
      <c r="O9" s="122"/>
      <c r="P9" s="178">
        <f t="shared" si="6"/>
        <v>0</v>
      </c>
      <c r="Q9" s="122"/>
      <c r="R9" s="178">
        <f t="shared" si="7"/>
        <v>0</v>
      </c>
      <c r="S9" s="430"/>
      <c r="T9" s="438"/>
      <c r="U9" s="432"/>
      <c r="V9" s="433"/>
      <c r="W9" s="433"/>
      <c r="X9" s="433"/>
      <c r="Y9" s="433"/>
      <c r="Z9" s="433"/>
      <c r="AA9" s="433"/>
      <c r="AB9" s="433"/>
      <c r="AC9" s="433"/>
      <c r="AD9" s="433"/>
      <c r="AE9" s="434"/>
    </row>
    <row r="10" spans="1:31" ht="12" customHeight="1">
      <c r="A10" s="2" t="s">
        <v>2</v>
      </c>
      <c r="B10" s="2">
        <f t="shared" si="2"/>
        <v>5</v>
      </c>
      <c r="C10" s="41"/>
      <c r="D10" s="41"/>
      <c r="E10" s="41"/>
      <c r="F10" s="76">
        <f t="shared" si="1"/>
        <v>0</v>
      </c>
      <c r="G10" s="91">
        <f t="shared" si="0"/>
      </c>
      <c r="H10" s="122"/>
      <c r="I10" s="122"/>
      <c r="J10" s="178">
        <f t="shared" si="3"/>
        <v>0</v>
      </c>
      <c r="K10" s="122"/>
      <c r="L10" s="178">
        <f t="shared" si="4"/>
        <v>0</v>
      </c>
      <c r="M10" s="122"/>
      <c r="N10" s="178">
        <f t="shared" si="5"/>
        <v>0</v>
      </c>
      <c r="O10" s="122"/>
      <c r="P10" s="178">
        <f t="shared" si="6"/>
        <v>0</v>
      </c>
      <c r="Q10" s="122"/>
      <c r="R10" s="178">
        <f t="shared" si="7"/>
        <v>0</v>
      </c>
      <c r="S10" s="430"/>
      <c r="T10" s="438"/>
      <c r="U10" s="483"/>
      <c r="V10" s="484"/>
      <c r="W10" s="484"/>
      <c r="X10" s="484"/>
      <c r="Y10" s="484"/>
      <c r="Z10" s="484"/>
      <c r="AA10" s="484"/>
      <c r="AB10" s="484"/>
      <c r="AC10" s="484"/>
      <c r="AD10" s="484"/>
      <c r="AE10" s="485"/>
    </row>
    <row r="11" spans="1:31" ht="12" customHeight="1">
      <c r="A11" s="2" t="s">
        <v>3</v>
      </c>
      <c r="B11" s="2">
        <f t="shared" si="2"/>
        <v>6</v>
      </c>
      <c r="C11" s="41"/>
      <c r="D11" s="41"/>
      <c r="E11" s="41"/>
      <c r="F11" s="76">
        <f t="shared" si="1"/>
        <v>0</v>
      </c>
      <c r="G11" s="91">
        <f t="shared" si="0"/>
      </c>
      <c r="H11" s="122"/>
      <c r="I11" s="122"/>
      <c r="J11" s="178">
        <f t="shared" si="3"/>
        <v>0</v>
      </c>
      <c r="K11" s="122"/>
      <c r="L11" s="178">
        <f t="shared" si="4"/>
        <v>0</v>
      </c>
      <c r="M11" s="122"/>
      <c r="N11" s="178">
        <f t="shared" si="5"/>
        <v>0</v>
      </c>
      <c r="O11" s="122"/>
      <c r="P11" s="178">
        <f t="shared" si="6"/>
        <v>0</v>
      </c>
      <c r="Q11" s="122"/>
      <c r="R11" s="178">
        <f t="shared" si="7"/>
        <v>0</v>
      </c>
      <c r="S11" s="430"/>
      <c r="T11" s="438"/>
      <c r="U11" s="432"/>
      <c r="V11" s="433"/>
      <c r="W11" s="433"/>
      <c r="X11" s="433"/>
      <c r="Y11" s="433"/>
      <c r="Z11" s="433"/>
      <c r="AA11" s="433"/>
      <c r="AB11" s="433"/>
      <c r="AC11" s="433"/>
      <c r="AD11" s="433"/>
      <c r="AE11" s="434"/>
    </row>
    <row r="12" spans="1:31" ht="12" customHeight="1">
      <c r="A12" s="2" t="s">
        <v>4</v>
      </c>
      <c r="B12" s="2">
        <f t="shared" si="2"/>
        <v>7</v>
      </c>
      <c r="C12" s="41"/>
      <c r="D12" s="41"/>
      <c r="E12" s="41"/>
      <c r="F12" s="76">
        <f t="shared" si="1"/>
        <v>0</v>
      </c>
      <c r="G12" s="91">
        <f t="shared" si="0"/>
      </c>
      <c r="H12" s="122"/>
      <c r="I12" s="122"/>
      <c r="J12" s="178">
        <f t="shared" si="3"/>
        <v>0</v>
      </c>
      <c r="K12" s="122"/>
      <c r="L12" s="178">
        <f t="shared" si="4"/>
        <v>0</v>
      </c>
      <c r="M12" s="122"/>
      <c r="N12" s="178">
        <f t="shared" si="5"/>
        <v>0</v>
      </c>
      <c r="O12" s="122"/>
      <c r="P12" s="178">
        <f t="shared" si="6"/>
        <v>0</v>
      </c>
      <c r="Q12" s="122"/>
      <c r="R12" s="178">
        <f t="shared" si="7"/>
        <v>0</v>
      </c>
      <c r="S12" s="430"/>
      <c r="T12" s="438"/>
      <c r="U12" s="432"/>
      <c r="V12" s="433"/>
      <c r="W12" s="433"/>
      <c r="X12" s="433"/>
      <c r="Y12" s="433"/>
      <c r="Z12" s="433"/>
      <c r="AA12" s="433"/>
      <c r="AB12" s="433"/>
      <c r="AC12" s="433"/>
      <c r="AD12" s="433"/>
      <c r="AE12" s="434"/>
    </row>
    <row r="13" spans="1:31" ht="12" customHeight="1">
      <c r="A13" s="76" t="s">
        <v>5</v>
      </c>
      <c r="B13" s="76">
        <f t="shared" si="2"/>
        <v>8</v>
      </c>
      <c r="C13" s="41"/>
      <c r="D13" s="41"/>
      <c r="E13" s="41"/>
      <c r="F13" s="76">
        <f t="shared" si="1"/>
        <v>0</v>
      </c>
      <c r="G13" s="91">
        <f t="shared" si="0"/>
      </c>
      <c r="H13" s="122"/>
      <c r="I13" s="122"/>
      <c r="J13" s="178">
        <f t="shared" si="3"/>
        <v>0</v>
      </c>
      <c r="K13" s="122"/>
      <c r="L13" s="178">
        <f t="shared" si="4"/>
        <v>0</v>
      </c>
      <c r="M13" s="122"/>
      <c r="N13" s="178">
        <f t="shared" si="5"/>
        <v>0</v>
      </c>
      <c r="O13" s="122"/>
      <c r="P13" s="178">
        <f t="shared" si="6"/>
        <v>0</v>
      </c>
      <c r="Q13" s="122"/>
      <c r="R13" s="178">
        <f t="shared" si="7"/>
        <v>0</v>
      </c>
      <c r="S13" s="430"/>
      <c r="T13" s="438"/>
      <c r="U13" s="432"/>
      <c r="V13" s="433"/>
      <c r="W13" s="433"/>
      <c r="X13" s="433"/>
      <c r="Y13" s="433"/>
      <c r="Z13" s="433"/>
      <c r="AA13" s="433"/>
      <c r="AB13" s="433"/>
      <c r="AC13" s="433"/>
      <c r="AD13" s="433"/>
      <c r="AE13" s="434"/>
    </row>
    <row r="14" spans="1:31" ht="12" customHeight="1">
      <c r="A14" s="410" t="s">
        <v>99</v>
      </c>
      <c r="B14" s="411"/>
      <c r="C14" s="13">
        <f>SUM(C7:C13)</f>
        <v>0</v>
      </c>
      <c r="D14" s="13">
        <f>SUM(D7:D13)+ROUNDDOWN(F14/60,0)</f>
        <v>0</v>
      </c>
      <c r="E14" s="13">
        <f>F14-60*ROUNDDOWN(F14/60,0)</f>
        <v>0</v>
      </c>
      <c r="F14" s="145">
        <f>SUM(F7:F13)</f>
        <v>0</v>
      </c>
      <c r="G14" s="53">
        <f>IF((D14*60+E14)=0,0,ROUND((C14*60)/(D14*60+E14),1))</f>
        <v>0</v>
      </c>
      <c r="H14" s="27">
        <f>SUM(H7:H13)</f>
        <v>0</v>
      </c>
      <c r="I14" s="27">
        <f>IF(SUM(I7:I13)=0,0,ROUND(AVERAGE(I7:I13),0))</f>
        <v>0</v>
      </c>
      <c r="J14" s="179">
        <f>IF(J13=0,0,1)</f>
        <v>0</v>
      </c>
      <c r="K14" s="27">
        <f>IF(SUM(K7:K13)=0,0,ROUND(AVERAGE(K7:K13),0))</f>
        <v>0</v>
      </c>
      <c r="L14" s="179">
        <f>IF(L13=0,0,1)</f>
        <v>0</v>
      </c>
      <c r="M14" s="27">
        <f>IF(SUM(M7:M13)=0,0,ROUND(AVERAGE(M7:M13),0))</f>
        <v>0</v>
      </c>
      <c r="N14" s="179">
        <f>IF(N13=0,0,1)</f>
        <v>0</v>
      </c>
      <c r="O14" s="27">
        <f>IF(SUM(O7:O13)=0,0,ROUND(AVERAGE(O7:O13),0))</f>
        <v>0</v>
      </c>
      <c r="P14" s="179">
        <f>IF(P13=0,0,1)</f>
        <v>0</v>
      </c>
      <c r="Q14" s="27">
        <f>IF(SUM(Q7:Q13)=0,0,ROUND(AVERAGE(Q7:Q13),0))</f>
        <v>0</v>
      </c>
      <c r="R14" s="179">
        <f>IF(R13=0,0,1)</f>
        <v>0</v>
      </c>
      <c r="S14" s="412"/>
      <c r="T14" s="413"/>
      <c r="U14" s="420"/>
      <c r="V14" s="421"/>
      <c r="W14" s="421"/>
      <c r="X14" s="421"/>
      <c r="Y14" s="421"/>
      <c r="Z14" s="421"/>
      <c r="AA14" s="421"/>
      <c r="AB14" s="421"/>
      <c r="AC14" s="421"/>
      <c r="AD14" s="421"/>
      <c r="AE14" s="422"/>
    </row>
    <row r="15" spans="1:31" ht="12" customHeight="1">
      <c r="A15" s="21" t="s">
        <v>6</v>
      </c>
      <c r="B15" s="22">
        <f>B13+1</f>
        <v>9</v>
      </c>
      <c r="C15" s="123"/>
      <c r="D15" s="123"/>
      <c r="E15" s="123"/>
      <c r="F15" s="76">
        <f aca="true" t="shared" si="8" ref="F15:F21">E15</f>
        <v>0</v>
      </c>
      <c r="G15" s="91">
        <f aca="true" t="shared" si="9" ref="G15:G21">IF((D15*60+F15)=0,"",ROUND((C15*60)/(D15*60+F15),1))</f>
      </c>
      <c r="H15" s="124"/>
      <c r="I15" s="124"/>
      <c r="J15" s="178">
        <f>IF(I15="",0,1)</f>
        <v>0</v>
      </c>
      <c r="K15" s="124"/>
      <c r="L15" s="178">
        <f>IF(K15="",0,1)</f>
        <v>0</v>
      </c>
      <c r="M15" s="124"/>
      <c r="N15" s="178">
        <f>IF(M15="",0,1)</f>
        <v>0</v>
      </c>
      <c r="O15" s="124"/>
      <c r="P15" s="178">
        <f>IF(O15="",0,1)</f>
        <v>0</v>
      </c>
      <c r="Q15" s="124"/>
      <c r="R15" s="178">
        <f>IF(Q15="",0,1)</f>
        <v>0</v>
      </c>
      <c r="S15" s="430"/>
      <c r="T15" s="438"/>
      <c r="U15" s="432"/>
      <c r="V15" s="433"/>
      <c r="W15" s="433"/>
      <c r="X15" s="433"/>
      <c r="Y15" s="433"/>
      <c r="Z15" s="433"/>
      <c r="AA15" s="433"/>
      <c r="AB15" s="433"/>
      <c r="AC15" s="433"/>
      <c r="AD15" s="433"/>
      <c r="AE15" s="434"/>
    </row>
    <row r="16" spans="1:31" ht="12" customHeight="1">
      <c r="A16" s="21" t="s">
        <v>7</v>
      </c>
      <c r="B16" s="22">
        <f aca="true" t="shared" si="10" ref="B16:B21">B15+1</f>
        <v>10</v>
      </c>
      <c r="C16" s="123"/>
      <c r="D16" s="123"/>
      <c r="E16" s="123"/>
      <c r="F16" s="76">
        <f t="shared" si="8"/>
        <v>0</v>
      </c>
      <c r="G16" s="91">
        <f t="shared" si="9"/>
      </c>
      <c r="H16" s="124"/>
      <c r="I16" s="124"/>
      <c r="J16" s="178">
        <f aca="true" t="shared" si="11" ref="J16:J21">IF(I16="",J15,J15+1)</f>
        <v>0</v>
      </c>
      <c r="K16" s="124"/>
      <c r="L16" s="178">
        <f aca="true" t="shared" si="12" ref="L16:L21">IF(K16="",L15,L15+1)</f>
        <v>0</v>
      </c>
      <c r="M16" s="124"/>
      <c r="N16" s="178">
        <f aca="true" t="shared" si="13" ref="N16:N21">IF(M16="",N15,N15+1)</f>
        <v>0</v>
      </c>
      <c r="O16" s="124"/>
      <c r="P16" s="178">
        <f aca="true" t="shared" si="14" ref="P16:P21">IF(O16="",P15,P15+1)</f>
        <v>0</v>
      </c>
      <c r="Q16" s="124"/>
      <c r="R16" s="178">
        <f aca="true" t="shared" si="15" ref="R16:R21">IF(Q16="",R15,R15+1)</f>
        <v>0</v>
      </c>
      <c r="S16" s="430"/>
      <c r="T16" s="438"/>
      <c r="U16" s="432"/>
      <c r="V16" s="433"/>
      <c r="W16" s="433"/>
      <c r="X16" s="433"/>
      <c r="Y16" s="433"/>
      <c r="Z16" s="433"/>
      <c r="AA16" s="433"/>
      <c r="AB16" s="433"/>
      <c r="AC16" s="433"/>
      <c r="AD16" s="433"/>
      <c r="AE16" s="434"/>
    </row>
    <row r="17" spans="1:31" ht="12" customHeight="1">
      <c r="A17" s="119" t="s">
        <v>8</v>
      </c>
      <c r="B17" s="120">
        <f t="shared" si="10"/>
        <v>11</v>
      </c>
      <c r="C17" s="123"/>
      <c r="D17" s="123"/>
      <c r="E17" s="123"/>
      <c r="F17" s="76">
        <f t="shared" si="8"/>
        <v>0</v>
      </c>
      <c r="G17" s="91">
        <f t="shared" si="9"/>
      </c>
      <c r="H17" s="124"/>
      <c r="I17" s="124"/>
      <c r="J17" s="178">
        <f t="shared" si="11"/>
        <v>0</v>
      </c>
      <c r="K17" s="124"/>
      <c r="L17" s="178">
        <f t="shared" si="12"/>
        <v>0</v>
      </c>
      <c r="M17" s="124"/>
      <c r="N17" s="178">
        <f t="shared" si="13"/>
        <v>0</v>
      </c>
      <c r="O17" s="124"/>
      <c r="P17" s="178">
        <f t="shared" si="14"/>
        <v>0</v>
      </c>
      <c r="Q17" s="124"/>
      <c r="R17" s="178">
        <f t="shared" si="15"/>
        <v>0</v>
      </c>
      <c r="S17" s="430"/>
      <c r="T17" s="438"/>
      <c r="U17" s="483" t="s">
        <v>243</v>
      </c>
      <c r="V17" s="484"/>
      <c r="W17" s="484"/>
      <c r="X17" s="484"/>
      <c r="Y17" s="484"/>
      <c r="Z17" s="484"/>
      <c r="AA17" s="484"/>
      <c r="AB17" s="484"/>
      <c r="AC17" s="484"/>
      <c r="AD17" s="484"/>
      <c r="AE17" s="485"/>
    </row>
    <row r="18" spans="1:31" ht="12" customHeight="1">
      <c r="A18" s="21" t="s">
        <v>2</v>
      </c>
      <c r="B18" s="22">
        <f t="shared" si="10"/>
        <v>12</v>
      </c>
      <c r="C18" s="123"/>
      <c r="D18" s="123"/>
      <c r="E18" s="123"/>
      <c r="F18" s="76">
        <f t="shared" si="8"/>
        <v>0</v>
      </c>
      <c r="G18" s="91">
        <f t="shared" si="9"/>
      </c>
      <c r="H18" s="124"/>
      <c r="I18" s="124"/>
      <c r="J18" s="178">
        <f t="shared" si="11"/>
        <v>0</v>
      </c>
      <c r="K18" s="124"/>
      <c r="L18" s="178">
        <f t="shared" si="12"/>
        <v>0</v>
      </c>
      <c r="M18" s="124"/>
      <c r="N18" s="178">
        <f t="shared" si="13"/>
        <v>0</v>
      </c>
      <c r="O18" s="124"/>
      <c r="P18" s="178">
        <f t="shared" si="14"/>
        <v>0</v>
      </c>
      <c r="Q18" s="124"/>
      <c r="R18" s="178">
        <f t="shared" si="15"/>
        <v>0</v>
      </c>
      <c r="S18" s="430"/>
      <c r="T18" s="438"/>
      <c r="U18" s="432"/>
      <c r="V18" s="433"/>
      <c r="W18" s="433"/>
      <c r="X18" s="433"/>
      <c r="Y18" s="433"/>
      <c r="Z18" s="433"/>
      <c r="AA18" s="433"/>
      <c r="AB18" s="433"/>
      <c r="AC18" s="433"/>
      <c r="AD18" s="433"/>
      <c r="AE18" s="434"/>
    </row>
    <row r="19" spans="1:31" ht="12" customHeight="1">
      <c r="A19" s="21" t="s">
        <v>3</v>
      </c>
      <c r="B19" s="22">
        <f t="shared" si="10"/>
        <v>13</v>
      </c>
      <c r="C19" s="123"/>
      <c r="D19" s="123"/>
      <c r="E19" s="123"/>
      <c r="F19" s="76">
        <f t="shared" si="8"/>
        <v>0</v>
      </c>
      <c r="G19" s="91">
        <f t="shared" si="9"/>
      </c>
      <c r="H19" s="124"/>
      <c r="I19" s="124"/>
      <c r="J19" s="178">
        <f t="shared" si="11"/>
        <v>0</v>
      </c>
      <c r="K19" s="124"/>
      <c r="L19" s="178">
        <f t="shared" si="12"/>
        <v>0</v>
      </c>
      <c r="M19" s="124"/>
      <c r="N19" s="178">
        <f t="shared" si="13"/>
        <v>0</v>
      </c>
      <c r="O19" s="124"/>
      <c r="P19" s="178">
        <f t="shared" si="14"/>
        <v>0</v>
      </c>
      <c r="Q19" s="124"/>
      <c r="R19" s="178">
        <f t="shared" si="15"/>
        <v>0</v>
      </c>
      <c r="S19" s="430"/>
      <c r="T19" s="438"/>
      <c r="U19" s="432"/>
      <c r="V19" s="433"/>
      <c r="W19" s="433"/>
      <c r="X19" s="433"/>
      <c r="Y19" s="433"/>
      <c r="Z19" s="433"/>
      <c r="AA19" s="433"/>
      <c r="AB19" s="433"/>
      <c r="AC19" s="433"/>
      <c r="AD19" s="433"/>
      <c r="AE19" s="434"/>
    </row>
    <row r="20" spans="1:31" ht="12" customHeight="1">
      <c r="A20" s="21" t="s">
        <v>4</v>
      </c>
      <c r="B20" s="22">
        <f t="shared" si="10"/>
        <v>14</v>
      </c>
      <c r="C20" s="123"/>
      <c r="D20" s="123"/>
      <c r="E20" s="123"/>
      <c r="F20" s="76">
        <f t="shared" si="8"/>
        <v>0</v>
      </c>
      <c r="G20" s="91">
        <f t="shared" si="9"/>
      </c>
      <c r="H20" s="124"/>
      <c r="I20" s="124"/>
      <c r="J20" s="178">
        <f t="shared" si="11"/>
        <v>0</v>
      </c>
      <c r="K20" s="124"/>
      <c r="L20" s="178">
        <f t="shared" si="12"/>
        <v>0</v>
      </c>
      <c r="M20" s="124"/>
      <c r="N20" s="178">
        <f t="shared" si="13"/>
        <v>0</v>
      </c>
      <c r="O20" s="124"/>
      <c r="P20" s="178">
        <f t="shared" si="14"/>
        <v>0</v>
      </c>
      <c r="Q20" s="124"/>
      <c r="R20" s="178">
        <f t="shared" si="15"/>
        <v>0</v>
      </c>
      <c r="S20" s="430"/>
      <c r="T20" s="438"/>
      <c r="U20" s="432"/>
      <c r="V20" s="433"/>
      <c r="W20" s="433"/>
      <c r="X20" s="433"/>
      <c r="Y20" s="433"/>
      <c r="Z20" s="433"/>
      <c r="AA20" s="433"/>
      <c r="AB20" s="433"/>
      <c r="AC20" s="433"/>
      <c r="AD20" s="433"/>
      <c r="AE20" s="434"/>
    </row>
    <row r="21" spans="1:31" ht="12" customHeight="1">
      <c r="A21" s="119" t="s">
        <v>5</v>
      </c>
      <c r="B21" s="120">
        <f t="shared" si="10"/>
        <v>15</v>
      </c>
      <c r="C21" s="123"/>
      <c r="D21" s="123"/>
      <c r="E21" s="123"/>
      <c r="F21" s="76">
        <f t="shared" si="8"/>
        <v>0</v>
      </c>
      <c r="G21" s="91">
        <f t="shared" si="9"/>
      </c>
      <c r="H21" s="124"/>
      <c r="I21" s="124"/>
      <c r="J21" s="178">
        <f t="shared" si="11"/>
        <v>0</v>
      </c>
      <c r="K21" s="124"/>
      <c r="L21" s="178">
        <f t="shared" si="12"/>
        <v>0</v>
      </c>
      <c r="M21" s="124"/>
      <c r="N21" s="178">
        <f t="shared" si="13"/>
        <v>0</v>
      </c>
      <c r="O21" s="124"/>
      <c r="P21" s="178">
        <f t="shared" si="14"/>
        <v>0</v>
      </c>
      <c r="Q21" s="124"/>
      <c r="R21" s="178">
        <f t="shared" si="15"/>
        <v>0</v>
      </c>
      <c r="S21" s="430"/>
      <c r="T21" s="438"/>
      <c r="U21" s="432"/>
      <c r="V21" s="433"/>
      <c r="W21" s="433"/>
      <c r="X21" s="433"/>
      <c r="Y21" s="433"/>
      <c r="Z21" s="433"/>
      <c r="AA21" s="433"/>
      <c r="AB21" s="433"/>
      <c r="AC21" s="433"/>
      <c r="AD21" s="433"/>
      <c r="AE21" s="434"/>
    </row>
    <row r="22" spans="1:31" ht="12" customHeight="1">
      <c r="A22" s="410" t="s">
        <v>100</v>
      </c>
      <c r="B22" s="411"/>
      <c r="C22" s="13">
        <f>SUM(C15:C21)</f>
        <v>0</v>
      </c>
      <c r="D22" s="13">
        <f>SUM(D15:D21)+ROUNDDOWN(F22/60,0)</f>
        <v>0</v>
      </c>
      <c r="E22" s="13">
        <f>F22-60*ROUNDDOWN(F22/60,0)</f>
        <v>0</v>
      </c>
      <c r="F22" s="145">
        <f>SUM(F15:F21)</f>
        <v>0</v>
      </c>
      <c r="G22" s="53">
        <f>IF((D22*60+E22)=0,0,ROUND((C22*60)/(D22*60+E22),1))</f>
        <v>0</v>
      </c>
      <c r="H22" s="27">
        <f>SUM(H15:H21)</f>
        <v>0</v>
      </c>
      <c r="I22" s="27">
        <f>IF(SUM(I15:I21)=0,0,ROUND(AVERAGE(I15:I21),0))</f>
        <v>0</v>
      </c>
      <c r="J22" s="179">
        <f>IF(J21=0,0,1)</f>
        <v>0</v>
      </c>
      <c r="K22" s="27">
        <f>IF(SUM(K15:K21)=0,0,ROUND(AVERAGE(K15:K21),0))</f>
        <v>0</v>
      </c>
      <c r="L22" s="179">
        <f>IF(L21=0,0,1)</f>
        <v>0</v>
      </c>
      <c r="M22" s="27">
        <f>IF(SUM(M15:M21)=0,0,ROUND(AVERAGE(M15:M21),0))</f>
        <v>0</v>
      </c>
      <c r="N22" s="179">
        <f>IF(N21=0,0,1)</f>
        <v>0</v>
      </c>
      <c r="O22" s="27">
        <f>IF(SUM(O15:O21)=0,0,ROUND(AVERAGE(O15:O21),0))</f>
        <v>0</v>
      </c>
      <c r="P22" s="179">
        <f>IF(P21=0,0,1)</f>
        <v>0</v>
      </c>
      <c r="Q22" s="27">
        <f>IF(SUM(Q15:Q21)=0,0,ROUND(AVERAGE(Q15:Q21),0))</f>
        <v>0</v>
      </c>
      <c r="R22" s="179">
        <f>IF(R21=0,0,1)</f>
        <v>0</v>
      </c>
      <c r="S22" s="412"/>
      <c r="T22" s="413"/>
      <c r="U22" s="420"/>
      <c r="V22" s="421"/>
      <c r="W22" s="421"/>
      <c r="X22" s="421"/>
      <c r="Y22" s="421"/>
      <c r="Z22" s="421"/>
      <c r="AA22" s="421"/>
      <c r="AB22" s="421"/>
      <c r="AC22" s="421"/>
      <c r="AD22" s="421"/>
      <c r="AE22" s="422"/>
    </row>
    <row r="23" spans="1:31" ht="12" customHeight="1">
      <c r="A23" s="22" t="s">
        <v>6</v>
      </c>
      <c r="B23" s="22">
        <f>B21+1</f>
        <v>16</v>
      </c>
      <c r="C23" s="123"/>
      <c r="D23" s="123"/>
      <c r="E23" s="123"/>
      <c r="F23" s="76">
        <f aca="true" t="shared" si="16" ref="F23:F37">E23</f>
        <v>0</v>
      </c>
      <c r="G23" s="91">
        <f aca="true" t="shared" si="17" ref="G23:G29">IF((D23*60+F23)=0,"",ROUND((C23*60)/(D23*60+F23),1))</f>
      </c>
      <c r="H23" s="124"/>
      <c r="I23" s="124"/>
      <c r="J23" s="178">
        <f>IF(I23="",0,1)</f>
        <v>0</v>
      </c>
      <c r="K23" s="124"/>
      <c r="L23" s="178">
        <f>IF(K23="",0,1)</f>
        <v>0</v>
      </c>
      <c r="M23" s="124"/>
      <c r="N23" s="178">
        <f>IF(M23="",0,1)</f>
        <v>0</v>
      </c>
      <c r="O23" s="124"/>
      <c r="P23" s="178">
        <f>IF(O23="",0,1)</f>
        <v>0</v>
      </c>
      <c r="Q23" s="124"/>
      <c r="R23" s="178">
        <f>IF(Q23="",0,1)</f>
        <v>0</v>
      </c>
      <c r="S23" s="430"/>
      <c r="T23" s="431"/>
      <c r="U23" s="432"/>
      <c r="V23" s="433"/>
      <c r="W23" s="433"/>
      <c r="X23" s="433"/>
      <c r="Y23" s="433"/>
      <c r="Z23" s="433"/>
      <c r="AA23" s="433"/>
      <c r="AB23" s="433"/>
      <c r="AC23" s="433"/>
      <c r="AD23" s="433"/>
      <c r="AE23" s="434"/>
    </row>
    <row r="24" spans="1:31" ht="12" customHeight="1">
      <c r="A24" s="22" t="s">
        <v>7</v>
      </c>
      <c r="B24" s="22">
        <f aca="true" t="shared" si="18" ref="B24:B29">B23+1</f>
        <v>17</v>
      </c>
      <c r="C24" s="123"/>
      <c r="D24" s="123"/>
      <c r="E24" s="123"/>
      <c r="F24" s="76">
        <f t="shared" si="16"/>
        <v>0</v>
      </c>
      <c r="G24" s="91">
        <f t="shared" si="17"/>
      </c>
      <c r="H24" s="124"/>
      <c r="I24" s="124"/>
      <c r="J24" s="178">
        <f aca="true" t="shared" si="19" ref="J24:J29">IF(I24="",J23,J23+1)</f>
        <v>0</v>
      </c>
      <c r="K24" s="124"/>
      <c r="L24" s="178">
        <f aca="true" t="shared" si="20" ref="L24:L29">IF(K24="",L23,L23+1)</f>
        <v>0</v>
      </c>
      <c r="M24" s="124"/>
      <c r="N24" s="178">
        <f aca="true" t="shared" si="21" ref="N24:N29">IF(M24="",N23,N23+1)</f>
        <v>0</v>
      </c>
      <c r="O24" s="124"/>
      <c r="P24" s="178">
        <f aca="true" t="shared" si="22" ref="P24:P29">IF(O24="",P23,P23+1)</f>
        <v>0</v>
      </c>
      <c r="Q24" s="124"/>
      <c r="R24" s="178">
        <f aca="true" t="shared" si="23" ref="R24:R29">IF(Q24="",R23,R23+1)</f>
        <v>0</v>
      </c>
      <c r="S24" s="430"/>
      <c r="T24" s="431"/>
      <c r="U24" s="432"/>
      <c r="V24" s="433"/>
      <c r="W24" s="433"/>
      <c r="X24" s="433"/>
      <c r="Y24" s="433"/>
      <c r="Z24" s="433"/>
      <c r="AA24" s="433"/>
      <c r="AB24" s="433"/>
      <c r="AC24" s="433"/>
      <c r="AD24" s="433"/>
      <c r="AE24" s="434"/>
    </row>
    <row r="25" spans="1:31" ht="12" customHeight="1">
      <c r="A25" s="22" t="s">
        <v>8</v>
      </c>
      <c r="B25" s="22">
        <f t="shared" si="18"/>
        <v>18</v>
      </c>
      <c r="C25" s="123"/>
      <c r="D25" s="123"/>
      <c r="E25" s="123"/>
      <c r="F25" s="76">
        <f t="shared" si="16"/>
        <v>0</v>
      </c>
      <c r="G25" s="91">
        <f t="shared" si="17"/>
      </c>
      <c r="H25" s="124"/>
      <c r="I25" s="124"/>
      <c r="J25" s="178">
        <f t="shared" si="19"/>
        <v>0</v>
      </c>
      <c r="K25" s="124"/>
      <c r="L25" s="178">
        <f t="shared" si="20"/>
        <v>0</v>
      </c>
      <c r="M25" s="124"/>
      <c r="N25" s="178">
        <f t="shared" si="21"/>
        <v>0</v>
      </c>
      <c r="O25" s="124"/>
      <c r="P25" s="178">
        <f t="shared" si="22"/>
        <v>0</v>
      </c>
      <c r="Q25" s="124"/>
      <c r="R25" s="178">
        <f t="shared" si="23"/>
        <v>0</v>
      </c>
      <c r="S25" s="430"/>
      <c r="T25" s="431"/>
      <c r="U25" s="432"/>
      <c r="V25" s="433"/>
      <c r="W25" s="433"/>
      <c r="X25" s="433"/>
      <c r="Y25" s="433"/>
      <c r="Z25" s="433"/>
      <c r="AA25" s="433"/>
      <c r="AB25" s="433"/>
      <c r="AC25" s="433"/>
      <c r="AD25" s="433"/>
      <c r="AE25" s="434"/>
    </row>
    <row r="26" spans="1:31" ht="12" customHeight="1">
      <c r="A26" s="22" t="s">
        <v>2</v>
      </c>
      <c r="B26" s="22">
        <f t="shared" si="18"/>
        <v>19</v>
      </c>
      <c r="C26" s="123"/>
      <c r="D26" s="123"/>
      <c r="E26" s="123"/>
      <c r="F26" s="76">
        <f t="shared" si="16"/>
        <v>0</v>
      </c>
      <c r="G26" s="91">
        <f t="shared" si="17"/>
      </c>
      <c r="H26" s="124"/>
      <c r="I26" s="124"/>
      <c r="J26" s="178">
        <f t="shared" si="19"/>
        <v>0</v>
      </c>
      <c r="K26" s="124"/>
      <c r="L26" s="178">
        <f t="shared" si="20"/>
        <v>0</v>
      </c>
      <c r="M26" s="124"/>
      <c r="N26" s="178">
        <f t="shared" si="21"/>
        <v>0</v>
      </c>
      <c r="O26" s="124"/>
      <c r="P26" s="178">
        <f t="shared" si="22"/>
        <v>0</v>
      </c>
      <c r="Q26" s="124"/>
      <c r="R26" s="178">
        <f t="shared" si="23"/>
        <v>0</v>
      </c>
      <c r="S26" s="430"/>
      <c r="T26" s="431"/>
      <c r="U26" s="432"/>
      <c r="V26" s="433"/>
      <c r="W26" s="433"/>
      <c r="X26" s="433"/>
      <c r="Y26" s="433"/>
      <c r="Z26" s="433"/>
      <c r="AA26" s="433"/>
      <c r="AB26" s="433"/>
      <c r="AC26" s="433"/>
      <c r="AD26" s="433"/>
      <c r="AE26" s="434"/>
    </row>
    <row r="27" spans="1:31" ht="12" customHeight="1">
      <c r="A27" s="22" t="s">
        <v>3</v>
      </c>
      <c r="B27" s="22">
        <f t="shared" si="18"/>
        <v>20</v>
      </c>
      <c r="C27" s="123"/>
      <c r="D27" s="123"/>
      <c r="E27" s="123"/>
      <c r="F27" s="76">
        <f t="shared" si="16"/>
        <v>0</v>
      </c>
      <c r="G27" s="91">
        <f t="shared" si="17"/>
      </c>
      <c r="H27" s="124"/>
      <c r="I27" s="124"/>
      <c r="J27" s="178">
        <f t="shared" si="19"/>
        <v>0</v>
      </c>
      <c r="K27" s="124"/>
      <c r="L27" s="178">
        <f t="shared" si="20"/>
        <v>0</v>
      </c>
      <c r="M27" s="124"/>
      <c r="N27" s="178">
        <f t="shared" si="21"/>
        <v>0</v>
      </c>
      <c r="O27" s="124"/>
      <c r="P27" s="178">
        <f t="shared" si="22"/>
        <v>0</v>
      </c>
      <c r="Q27" s="124"/>
      <c r="R27" s="178">
        <f t="shared" si="23"/>
        <v>0</v>
      </c>
      <c r="S27" s="430"/>
      <c r="T27" s="431"/>
      <c r="U27" s="432"/>
      <c r="V27" s="433"/>
      <c r="W27" s="433"/>
      <c r="X27" s="433"/>
      <c r="Y27" s="433"/>
      <c r="Z27" s="433"/>
      <c r="AA27" s="433"/>
      <c r="AB27" s="433"/>
      <c r="AC27" s="433"/>
      <c r="AD27" s="433"/>
      <c r="AE27" s="434"/>
    </row>
    <row r="28" spans="1:31" ht="12" customHeight="1">
      <c r="A28" s="22" t="s">
        <v>4</v>
      </c>
      <c r="B28" s="22">
        <f t="shared" si="18"/>
        <v>21</v>
      </c>
      <c r="C28" s="123"/>
      <c r="D28" s="123"/>
      <c r="E28" s="123"/>
      <c r="F28" s="76">
        <f t="shared" si="16"/>
        <v>0</v>
      </c>
      <c r="G28" s="91">
        <f t="shared" si="17"/>
      </c>
      <c r="H28" s="124"/>
      <c r="I28" s="124"/>
      <c r="J28" s="178">
        <f t="shared" si="19"/>
        <v>0</v>
      </c>
      <c r="K28" s="124"/>
      <c r="L28" s="178">
        <f t="shared" si="20"/>
        <v>0</v>
      </c>
      <c r="M28" s="124"/>
      <c r="N28" s="178">
        <f t="shared" si="21"/>
        <v>0</v>
      </c>
      <c r="O28" s="124"/>
      <c r="P28" s="178">
        <f t="shared" si="22"/>
        <v>0</v>
      </c>
      <c r="Q28" s="124"/>
      <c r="R28" s="178">
        <f t="shared" si="23"/>
        <v>0</v>
      </c>
      <c r="S28" s="430"/>
      <c r="T28" s="431"/>
      <c r="U28" s="432"/>
      <c r="V28" s="433"/>
      <c r="W28" s="433"/>
      <c r="X28" s="433"/>
      <c r="Y28" s="433"/>
      <c r="Z28" s="433"/>
      <c r="AA28" s="433"/>
      <c r="AB28" s="433"/>
      <c r="AC28" s="433"/>
      <c r="AD28" s="433"/>
      <c r="AE28" s="434"/>
    </row>
    <row r="29" spans="1:31" ht="12" customHeight="1">
      <c r="A29" s="120" t="s">
        <v>5</v>
      </c>
      <c r="B29" s="120">
        <f t="shared" si="18"/>
        <v>22</v>
      </c>
      <c r="C29" s="123"/>
      <c r="D29" s="123"/>
      <c r="E29" s="123"/>
      <c r="F29" s="76">
        <f t="shared" si="16"/>
        <v>0</v>
      </c>
      <c r="G29" s="91">
        <f t="shared" si="17"/>
      </c>
      <c r="H29" s="124"/>
      <c r="I29" s="124"/>
      <c r="J29" s="178">
        <f t="shared" si="19"/>
        <v>0</v>
      </c>
      <c r="K29" s="124"/>
      <c r="L29" s="178">
        <f t="shared" si="20"/>
        <v>0</v>
      </c>
      <c r="M29" s="124"/>
      <c r="N29" s="178">
        <f t="shared" si="21"/>
        <v>0</v>
      </c>
      <c r="O29" s="124"/>
      <c r="P29" s="178">
        <f t="shared" si="22"/>
        <v>0</v>
      </c>
      <c r="Q29" s="124"/>
      <c r="R29" s="178">
        <f t="shared" si="23"/>
        <v>0</v>
      </c>
      <c r="S29" s="430"/>
      <c r="T29" s="431"/>
      <c r="U29" s="432"/>
      <c r="V29" s="433"/>
      <c r="W29" s="433"/>
      <c r="X29" s="433"/>
      <c r="Y29" s="433"/>
      <c r="Z29" s="433"/>
      <c r="AA29" s="433"/>
      <c r="AB29" s="433"/>
      <c r="AC29" s="433"/>
      <c r="AD29" s="433"/>
      <c r="AE29" s="434"/>
    </row>
    <row r="30" spans="1:31" ht="12" customHeight="1">
      <c r="A30" s="410" t="s">
        <v>101</v>
      </c>
      <c r="B30" s="411"/>
      <c r="C30" s="13">
        <f>SUM(C23:C29)</f>
        <v>0</v>
      </c>
      <c r="D30" s="13">
        <f>SUM(D23:D29)+ROUNDDOWN(F30/60,0)</f>
        <v>0</v>
      </c>
      <c r="E30" s="13">
        <f>F30-60*ROUNDDOWN(F30/60,0)</f>
        <v>0</v>
      </c>
      <c r="F30" s="145">
        <f>SUM(F23:F29)</f>
        <v>0</v>
      </c>
      <c r="G30" s="53">
        <f>IF((D30*60+E30)=0,0,ROUND((C30*60)/(D30*60+E30),1))</f>
        <v>0</v>
      </c>
      <c r="H30" s="27">
        <f>SUM(H23:H29)</f>
        <v>0</v>
      </c>
      <c r="I30" s="27">
        <f>IF(SUM(I23:I29)=0,0,ROUND(AVERAGE(I23:I29),0))</f>
        <v>0</v>
      </c>
      <c r="J30" s="179">
        <f>IF(J29=0,0,1)</f>
        <v>0</v>
      </c>
      <c r="K30" s="27">
        <f>IF(SUM(K23:K29)=0,0,ROUND(AVERAGE(K23:K29),0))</f>
        <v>0</v>
      </c>
      <c r="L30" s="179">
        <f>IF(L29=0,0,1)</f>
        <v>0</v>
      </c>
      <c r="M30" s="27">
        <f>IF(SUM(M23:M29)=0,0,ROUND(AVERAGE(M23:M29),0))</f>
        <v>0</v>
      </c>
      <c r="N30" s="179">
        <f>IF(N29=0,0,1)</f>
        <v>0</v>
      </c>
      <c r="O30" s="27">
        <f>IF(SUM(O23:O29)=0,0,ROUND(AVERAGE(O23:O29),0))</f>
        <v>0</v>
      </c>
      <c r="P30" s="179">
        <f>IF(P29=0,0,1)</f>
        <v>0</v>
      </c>
      <c r="Q30" s="27">
        <f>IF(SUM(Q23:Q29)=0,0,ROUND(AVERAGE(Q23:Q29),0))</f>
        <v>0</v>
      </c>
      <c r="R30" s="179">
        <f>IF(R29=0,0,1)</f>
        <v>0</v>
      </c>
      <c r="S30" s="412"/>
      <c r="T30" s="429"/>
      <c r="U30" s="420"/>
      <c r="V30" s="421"/>
      <c r="W30" s="421"/>
      <c r="X30" s="421"/>
      <c r="Y30" s="421"/>
      <c r="Z30" s="421"/>
      <c r="AA30" s="421"/>
      <c r="AB30" s="421"/>
      <c r="AC30" s="421"/>
      <c r="AD30" s="421"/>
      <c r="AE30" s="422"/>
    </row>
    <row r="31" spans="1:31" s="5" customFormat="1" ht="12" customHeight="1">
      <c r="A31" s="22" t="s">
        <v>6</v>
      </c>
      <c r="B31" s="22">
        <f>B29+1</f>
        <v>23</v>
      </c>
      <c r="C31" s="123"/>
      <c r="D31" s="123"/>
      <c r="E31" s="123"/>
      <c r="F31" s="76">
        <f t="shared" si="16"/>
        <v>0</v>
      </c>
      <c r="G31" s="91">
        <f aca="true" t="shared" si="24" ref="G31:G37">IF((D31*60+F31)=0,"",ROUND((C31*60)/(D31*60+F31),1))</f>
      </c>
      <c r="H31" s="124"/>
      <c r="I31" s="124"/>
      <c r="J31" s="178">
        <f>IF(I31="",0,1)</f>
        <v>0</v>
      </c>
      <c r="K31" s="124"/>
      <c r="L31" s="178">
        <f>IF(K31="",0,1)</f>
        <v>0</v>
      </c>
      <c r="M31" s="124"/>
      <c r="N31" s="178">
        <f>IF(M31="",0,1)</f>
        <v>0</v>
      </c>
      <c r="O31" s="124"/>
      <c r="P31" s="178">
        <f>IF(O31="",0,1)</f>
        <v>0</v>
      </c>
      <c r="Q31" s="171"/>
      <c r="R31" s="178">
        <f>IF(Q31="",0,1)</f>
        <v>0</v>
      </c>
      <c r="S31" s="423"/>
      <c r="T31" s="424"/>
      <c r="U31" s="432"/>
      <c r="V31" s="433"/>
      <c r="W31" s="433"/>
      <c r="X31" s="433"/>
      <c r="Y31" s="433"/>
      <c r="Z31" s="433"/>
      <c r="AA31" s="433"/>
      <c r="AB31" s="433"/>
      <c r="AC31" s="433"/>
      <c r="AD31" s="433"/>
      <c r="AE31" s="434"/>
    </row>
    <row r="32" spans="1:31" s="5" customFormat="1" ht="12" customHeight="1">
      <c r="A32" s="22" t="s">
        <v>7</v>
      </c>
      <c r="B32" s="22">
        <f aca="true" t="shared" si="25" ref="B32:B37">B31+1</f>
        <v>24</v>
      </c>
      <c r="C32" s="123"/>
      <c r="D32" s="123"/>
      <c r="E32" s="123"/>
      <c r="F32" s="76">
        <f t="shared" si="16"/>
        <v>0</v>
      </c>
      <c r="G32" s="91">
        <f t="shared" si="24"/>
      </c>
      <c r="H32" s="124"/>
      <c r="I32" s="124"/>
      <c r="J32" s="178">
        <f aca="true" t="shared" si="26" ref="J32:J37">IF(I32="",J31,J31+1)</f>
        <v>0</v>
      </c>
      <c r="K32" s="124"/>
      <c r="L32" s="178">
        <f aca="true" t="shared" si="27" ref="L32:L37">IF(K32="",L31,L31+1)</f>
        <v>0</v>
      </c>
      <c r="M32" s="124"/>
      <c r="N32" s="178">
        <f aca="true" t="shared" si="28" ref="N32:N37">IF(M32="",N31,N31+1)</f>
        <v>0</v>
      </c>
      <c r="O32" s="124"/>
      <c r="P32" s="178">
        <f aca="true" t="shared" si="29" ref="P32:P37">IF(O32="",P31,P31+1)</f>
        <v>0</v>
      </c>
      <c r="Q32" s="171"/>
      <c r="R32" s="178">
        <f aca="true" t="shared" si="30" ref="R32:R37">IF(Q32="",R31,R31+1)</f>
        <v>0</v>
      </c>
      <c r="S32" s="423"/>
      <c r="T32" s="424"/>
      <c r="U32" s="432"/>
      <c r="V32" s="433"/>
      <c r="W32" s="433"/>
      <c r="X32" s="433"/>
      <c r="Y32" s="433"/>
      <c r="Z32" s="433"/>
      <c r="AA32" s="433"/>
      <c r="AB32" s="433"/>
      <c r="AC32" s="433"/>
      <c r="AD32" s="433"/>
      <c r="AE32" s="434"/>
    </row>
    <row r="33" spans="1:31" s="5" customFormat="1" ht="12" customHeight="1">
      <c r="A33" s="22" t="s">
        <v>8</v>
      </c>
      <c r="B33" s="22">
        <f t="shared" si="25"/>
        <v>25</v>
      </c>
      <c r="C33" s="123"/>
      <c r="D33" s="123"/>
      <c r="E33" s="123"/>
      <c r="F33" s="76">
        <f t="shared" si="16"/>
        <v>0</v>
      </c>
      <c r="G33" s="91">
        <f t="shared" si="24"/>
      </c>
      <c r="H33" s="124"/>
      <c r="I33" s="124"/>
      <c r="J33" s="178">
        <f t="shared" si="26"/>
        <v>0</v>
      </c>
      <c r="K33" s="124"/>
      <c r="L33" s="178">
        <f t="shared" si="27"/>
        <v>0</v>
      </c>
      <c r="M33" s="124"/>
      <c r="N33" s="178">
        <f t="shared" si="28"/>
        <v>0</v>
      </c>
      <c r="O33" s="124"/>
      <c r="P33" s="178">
        <f t="shared" si="29"/>
        <v>0</v>
      </c>
      <c r="Q33" s="171"/>
      <c r="R33" s="178">
        <f t="shared" si="30"/>
        <v>0</v>
      </c>
      <c r="S33" s="423"/>
      <c r="T33" s="424"/>
      <c r="U33" s="432"/>
      <c r="V33" s="433"/>
      <c r="W33" s="433"/>
      <c r="X33" s="433"/>
      <c r="Y33" s="433"/>
      <c r="Z33" s="433"/>
      <c r="AA33" s="433"/>
      <c r="AB33" s="433"/>
      <c r="AC33" s="433"/>
      <c r="AD33" s="433"/>
      <c r="AE33" s="434"/>
    </row>
    <row r="34" spans="1:31" s="5" customFormat="1" ht="12" customHeight="1">
      <c r="A34" s="22" t="s">
        <v>2</v>
      </c>
      <c r="B34" s="22">
        <f t="shared" si="25"/>
        <v>26</v>
      </c>
      <c r="C34" s="123"/>
      <c r="D34" s="123"/>
      <c r="E34" s="123"/>
      <c r="F34" s="76">
        <f t="shared" si="16"/>
        <v>0</v>
      </c>
      <c r="G34" s="91">
        <f t="shared" si="24"/>
      </c>
      <c r="H34" s="124"/>
      <c r="I34" s="124"/>
      <c r="J34" s="178">
        <f t="shared" si="26"/>
        <v>0</v>
      </c>
      <c r="K34" s="124"/>
      <c r="L34" s="178">
        <f t="shared" si="27"/>
        <v>0</v>
      </c>
      <c r="M34" s="124"/>
      <c r="N34" s="178">
        <f t="shared" si="28"/>
        <v>0</v>
      </c>
      <c r="O34" s="124"/>
      <c r="P34" s="178">
        <f t="shared" si="29"/>
        <v>0</v>
      </c>
      <c r="Q34" s="171"/>
      <c r="R34" s="178">
        <f t="shared" si="30"/>
        <v>0</v>
      </c>
      <c r="S34" s="423"/>
      <c r="T34" s="424"/>
      <c r="U34" s="432"/>
      <c r="V34" s="433"/>
      <c r="W34" s="433"/>
      <c r="X34" s="433"/>
      <c r="Y34" s="433"/>
      <c r="Z34" s="433"/>
      <c r="AA34" s="433"/>
      <c r="AB34" s="433"/>
      <c r="AC34" s="433"/>
      <c r="AD34" s="433"/>
      <c r="AE34" s="434"/>
    </row>
    <row r="35" spans="1:31" s="5" customFormat="1" ht="12" customHeight="1">
      <c r="A35" s="22" t="s">
        <v>3</v>
      </c>
      <c r="B35" s="22">
        <f t="shared" si="25"/>
        <v>27</v>
      </c>
      <c r="C35" s="123"/>
      <c r="D35" s="123"/>
      <c r="E35" s="123"/>
      <c r="F35" s="76">
        <f t="shared" si="16"/>
        <v>0</v>
      </c>
      <c r="G35" s="91">
        <f t="shared" si="24"/>
      </c>
      <c r="H35" s="124"/>
      <c r="I35" s="124"/>
      <c r="J35" s="178">
        <f t="shared" si="26"/>
        <v>0</v>
      </c>
      <c r="K35" s="124"/>
      <c r="L35" s="178">
        <f t="shared" si="27"/>
        <v>0</v>
      </c>
      <c r="M35" s="124"/>
      <c r="N35" s="178">
        <f t="shared" si="28"/>
        <v>0</v>
      </c>
      <c r="O35" s="124"/>
      <c r="P35" s="178">
        <f t="shared" si="29"/>
        <v>0</v>
      </c>
      <c r="Q35" s="171"/>
      <c r="R35" s="178">
        <f t="shared" si="30"/>
        <v>0</v>
      </c>
      <c r="S35" s="423"/>
      <c r="T35" s="424"/>
      <c r="U35" s="432"/>
      <c r="V35" s="433"/>
      <c r="W35" s="433"/>
      <c r="X35" s="433"/>
      <c r="Y35" s="433"/>
      <c r="Z35" s="433"/>
      <c r="AA35" s="433"/>
      <c r="AB35" s="433"/>
      <c r="AC35" s="433"/>
      <c r="AD35" s="433"/>
      <c r="AE35" s="434"/>
    </row>
    <row r="36" spans="1:31" s="5" customFormat="1" ht="12" customHeight="1">
      <c r="A36" s="22" t="s">
        <v>4</v>
      </c>
      <c r="B36" s="22">
        <f t="shared" si="25"/>
        <v>28</v>
      </c>
      <c r="C36" s="123"/>
      <c r="D36" s="123"/>
      <c r="E36" s="123"/>
      <c r="F36" s="76">
        <f t="shared" si="16"/>
        <v>0</v>
      </c>
      <c r="G36" s="91">
        <f t="shared" si="24"/>
      </c>
      <c r="H36" s="124"/>
      <c r="I36" s="124"/>
      <c r="J36" s="178">
        <f t="shared" si="26"/>
        <v>0</v>
      </c>
      <c r="K36" s="124"/>
      <c r="L36" s="178">
        <f t="shared" si="27"/>
        <v>0</v>
      </c>
      <c r="M36" s="124"/>
      <c r="N36" s="178">
        <f t="shared" si="28"/>
        <v>0</v>
      </c>
      <c r="O36" s="124"/>
      <c r="P36" s="178">
        <f t="shared" si="29"/>
        <v>0</v>
      </c>
      <c r="Q36" s="171"/>
      <c r="R36" s="178">
        <f t="shared" si="30"/>
        <v>0</v>
      </c>
      <c r="S36" s="423"/>
      <c r="T36" s="424"/>
      <c r="U36" s="432"/>
      <c r="V36" s="433"/>
      <c r="W36" s="433"/>
      <c r="X36" s="433"/>
      <c r="Y36" s="433"/>
      <c r="Z36" s="433"/>
      <c r="AA36" s="433"/>
      <c r="AB36" s="433"/>
      <c r="AC36" s="433"/>
      <c r="AD36" s="433"/>
      <c r="AE36" s="434"/>
    </row>
    <row r="37" spans="1:31" s="5" customFormat="1" ht="12" customHeight="1">
      <c r="A37" s="22" t="s">
        <v>109</v>
      </c>
      <c r="B37" s="22">
        <f t="shared" si="25"/>
        <v>29</v>
      </c>
      <c r="C37" s="123"/>
      <c r="D37" s="123"/>
      <c r="E37" s="123"/>
      <c r="F37" s="76">
        <f t="shared" si="16"/>
        <v>0</v>
      </c>
      <c r="G37" s="91">
        <f t="shared" si="24"/>
      </c>
      <c r="H37" s="124"/>
      <c r="I37" s="124"/>
      <c r="J37" s="178">
        <f t="shared" si="26"/>
        <v>0</v>
      </c>
      <c r="K37" s="124"/>
      <c r="L37" s="178">
        <f t="shared" si="27"/>
        <v>0</v>
      </c>
      <c r="M37" s="124"/>
      <c r="N37" s="178">
        <f t="shared" si="28"/>
        <v>0</v>
      </c>
      <c r="O37" s="124"/>
      <c r="P37" s="178">
        <f t="shared" si="29"/>
        <v>0</v>
      </c>
      <c r="Q37" s="171"/>
      <c r="R37" s="178">
        <f t="shared" si="30"/>
        <v>0</v>
      </c>
      <c r="S37" s="423"/>
      <c r="T37" s="424"/>
      <c r="U37" s="432"/>
      <c r="V37" s="433"/>
      <c r="W37" s="433"/>
      <c r="X37" s="433"/>
      <c r="Y37" s="433"/>
      <c r="Z37" s="433"/>
      <c r="AA37" s="433"/>
      <c r="AB37" s="433"/>
      <c r="AC37" s="433"/>
      <c r="AD37" s="433"/>
      <c r="AE37" s="434"/>
    </row>
    <row r="38" spans="1:31" s="5" customFormat="1" ht="12" customHeight="1">
      <c r="A38" s="410" t="s">
        <v>102</v>
      </c>
      <c r="B38" s="411"/>
      <c r="C38" s="93">
        <f>SUM(C31:C37)</f>
        <v>0</v>
      </c>
      <c r="D38" s="13">
        <f>SUM(D31:D37)+ROUNDDOWN(F38/60,0)</f>
        <v>0</v>
      </c>
      <c r="E38" s="13">
        <f>F38-60*ROUNDDOWN(F38/60,0)</f>
        <v>0</v>
      </c>
      <c r="F38" s="155">
        <f>SUM(F31:F37)</f>
        <v>0</v>
      </c>
      <c r="G38" s="53">
        <f>IF((D38*60+E38)=0,0,ROUND((C38*60)/(D38*60+E38),1))</f>
        <v>0</v>
      </c>
      <c r="H38" s="27">
        <f>SUM(H31:H37)</f>
        <v>0</v>
      </c>
      <c r="I38" s="27">
        <f>IF(SUM(I31:I37)=0,0,ROUND(AVERAGE(I31:I37),0))</f>
        <v>0</v>
      </c>
      <c r="J38" s="179">
        <f>IF(J36=0,0,1)</f>
        <v>0</v>
      </c>
      <c r="K38" s="27">
        <f>IF(SUM(K31:K37)=0,0,ROUND(AVERAGE(K31:K37),0))</f>
        <v>0</v>
      </c>
      <c r="L38" s="179">
        <f>IF(L36=0,0,1)</f>
        <v>0</v>
      </c>
      <c r="M38" s="27">
        <f>IF(SUM(M31:M37)=0,0,ROUND(AVERAGE(M31:M37),0))</f>
        <v>0</v>
      </c>
      <c r="N38" s="179">
        <f>IF(N36=0,0,1)</f>
        <v>0</v>
      </c>
      <c r="O38" s="27">
        <f>IF(SUM(O31:O37)=0,0,ROUND(AVERAGE(O31:O37),0))</f>
        <v>0</v>
      </c>
      <c r="P38" s="179">
        <f>IF(P36=0,0,1)</f>
        <v>0</v>
      </c>
      <c r="Q38" s="27">
        <f>IF(SUM(Q31:Q37)=0,0,ROUND(AVERAGE(Q31:Q37),0))</f>
        <v>0</v>
      </c>
      <c r="R38" s="179">
        <f>IF(R36=0,0,1)</f>
        <v>0</v>
      </c>
      <c r="S38" s="580"/>
      <c r="T38" s="581"/>
      <c r="U38" s="577"/>
      <c r="V38" s="578"/>
      <c r="W38" s="578"/>
      <c r="X38" s="578"/>
      <c r="Y38" s="578"/>
      <c r="Z38" s="578"/>
      <c r="AA38" s="578"/>
      <c r="AB38" s="578"/>
      <c r="AC38" s="578"/>
      <c r="AD38" s="578"/>
      <c r="AE38" s="579"/>
    </row>
    <row r="39" spans="1:31" s="5" customFormat="1" ht="12" customHeight="1">
      <c r="A39" s="22" t="s">
        <v>6</v>
      </c>
      <c r="B39" s="22">
        <f>B37+1</f>
        <v>30</v>
      </c>
      <c r="C39" s="123"/>
      <c r="D39" s="123"/>
      <c r="E39" s="123"/>
      <c r="F39" s="76">
        <f>E39</f>
        <v>0</v>
      </c>
      <c r="G39" s="91">
        <f>IF((D39*60+F39)=0,"",ROUND((C39*60)/(D39*60+F39),1))</f>
      </c>
      <c r="H39" s="124"/>
      <c r="I39" s="124"/>
      <c r="J39" s="178">
        <f>IF(I39="",0,1)</f>
        <v>0</v>
      </c>
      <c r="K39" s="124"/>
      <c r="L39" s="178">
        <f>IF(K39="",0,1)</f>
        <v>0</v>
      </c>
      <c r="M39" s="124"/>
      <c r="N39" s="178">
        <f>IF(M39="",0,1)</f>
        <v>0</v>
      </c>
      <c r="O39" s="124"/>
      <c r="P39" s="178">
        <f>IF(O39="",0,1)</f>
        <v>0</v>
      </c>
      <c r="Q39" s="171"/>
      <c r="R39" s="178">
        <f>IF(Q39="",0,1)</f>
        <v>0</v>
      </c>
      <c r="S39" s="423"/>
      <c r="T39" s="424"/>
      <c r="U39" s="432"/>
      <c r="V39" s="433"/>
      <c r="W39" s="433"/>
      <c r="X39" s="433"/>
      <c r="Y39" s="433"/>
      <c r="Z39" s="433"/>
      <c r="AA39" s="433"/>
      <c r="AB39" s="433"/>
      <c r="AC39" s="433"/>
      <c r="AD39" s="433"/>
      <c r="AE39" s="434"/>
    </row>
    <row r="40" spans="1:31" ht="12" customHeight="1">
      <c r="A40" s="406" t="s">
        <v>38</v>
      </c>
      <c r="B40" s="407"/>
      <c r="C40" s="14">
        <f>C5+C14+C22+C30+C38+C39</f>
        <v>0</v>
      </c>
      <c r="D40" s="11">
        <f>D5+D14+D22+D30+D38+D39+ROUNDDOWN(F40/60,0)</f>
        <v>0</v>
      </c>
      <c r="E40" s="11">
        <f>F40-60*ROUNDDOWN(F40/60,0)</f>
        <v>0</v>
      </c>
      <c r="F40" s="147">
        <f>E5+E14+E22+E30+E38+F39</f>
        <v>0</v>
      </c>
      <c r="G40" s="61">
        <f>IF((D40*60+E40)=0,0,ROUND((C40*60)/(D40*60+E40),1))</f>
        <v>0</v>
      </c>
      <c r="H40" s="28">
        <f>H5+H14+H22+H30+H38+H39</f>
        <v>0</v>
      </c>
      <c r="I40" s="28">
        <f>IF(I41=0,"",(I5+I14+I22+I30+I38+I39)/I41)</f>
      </c>
      <c r="J40" s="195"/>
      <c r="K40" s="28">
        <f>IF(K41=0,"",(K5+K14+K22+K30+K38+K39)/K41)</f>
      </c>
      <c r="L40" s="195"/>
      <c r="M40" s="28">
        <f>IF(M41=0,"",(M5+M14+M22+M30+M38+M39)/M41)</f>
      </c>
      <c r="N40" s="195"/>
      <c r="O40" s="28">
        <f>IF(O41=0,"",(O5+O14+O22+O30+O38+O39)/O41)</f>
      </c>
      <c r="P40" s="195"/>
      <c r="Q40" s="28">
        <f>IF(Q41=0,"",(Q5+Q14+Q22+Q30+Q38+Q39)/Q41)</f>
      </c>
      <c r="R40" s="195"/>
      <c r="S40" s="39"/>
      <c r="T40" s="39"/>
      <c r="U40" s="39"/>
      <c r="V40" s="39"/>
      <c r="W40" s="39"/>
      <c r="X40" s="39"/>
      <c r="Y40" s="39"/>
      <c r="Z40" s="39"/>
      <c r="AA40" s="2" t="s">
        <v>0</v>
      </c>
      <c r="AB40" s="2" t="s">
        <v>15</v>
      </c>
      <c r="AC40" s="2" t="s">
        <v>16</v>
      </c>
      <c r="AD40" s="2" t="s">
        <v>12</v>
      </c>
      <c r="AE40" s="2" t="s">
        <v>26</v>
      </c>
    </row>
    <row r="41" spans="1:32" ht="12" customHeight="1">
      <c r="A41" s="408"/>
      <c r="B41" s="408"/>
      <c r="C41" s="2" t="s">
        <v>0</v>
      </c>
      <c r="D41" s="2" t="s">
        <v>15</v>
      </c>
      <c r="E41" s="2" t="s">
        <v>16</v>
      </c>
      <c r="F41" s="76"/>
      <c r="G41" s="22" t="s">
        <v>12</v>
      </c>
      <c r="H41" s="37" t="s">
        <v>17</v>
      </c>
      <c r="I41" s="177">
        <f>J5+J14+J22+J30+J38+J39</f>
        <v>0</v>
      </c>
      <c r="J41" s="175"/>
      <c r="K41" s="177">
        <f>L5+L14+L22+L30+L38+L39</f>
        <v>0</v>
      </c>
      <c r="L41" s="175"/>
      <c r="M41" s="177">
        <f>N5+N14+N22+N30+N38+N39</f>
        <v>0</v>
      </c>
      <c r="N41" s="175"/>
      <c r="O41" s="177">
        <f>P5+P14+P22+P30+P38+P39</f>
        <v>0</v>
      </c>
      <c r="P41" s="175"/>
      <c r="Q41" s="177">
        <f>R5+R14+R22+R30+R38+R39</f>
        <v>0</v>
      </c>
      <c r="R41" s="154"/>
      <c r="S41" s="2" t="s">
        <v>0</v>
      </c>
      <c r="T41" s="2" t="s">
        <v>15</v>
      </c>
      <c r="U41" s="2" t="s">
        <v>16</v>
      </c>
      <c r="V41" s="2" t="s">
        <v>20</v>
      </c>
      <c r="W41" s="37" t="s">
        <v>17</v>
      </c>
      <c r="Y41" s="554" t="s">
        <v>164</v>
      </c>
      <c r="Z41" s="554"/>
      <c r="AA41" s="23">
        <f>C40+Octobre!AA42</f>
        <v>0</v>
      </c>
      <c r="AB41" s="23">
        <f>D40+Octobre!AB42+ROUNDDOWN(AF41/60,0)</f>
        <v>0</v>
      </c>
      <c r="AC41" s="12">
        <f>AF41-60*ROUNDDOWN(AF41/60,0)</f>
        <v>0</v>
      </c>
      <c r="AD41" s="12">
        <f>IF((AB41*60+AC41)=0,0,ROUND((AA41*60)/(AB41*60+AC41),1))</f>
        <v>0</v>
      </c>
      <c r="AE41" s="23">
        <f>H40+Octobre!AE42</f>
        <v>0</v>
      </c>
      <c r="AF41" s="10">
        <f>E40+Octobre!AC42</f>
        <v>0</v>
      </c>
    </row>
    <row r="42" spans="1:32" ht="12" customHeight="1">
      <c r="A42" s="477" t="s">
        <v>236</v>
      </c>
      <c r="B42" s="477"/>
      <c r="C42" s="49">
        <f>'Décembre 14'!$C$40</f>
        <v>0</v>
      </c>
      <c r="D42" s="50">
        <f>'Décembre 14'!$D$40</f>
        <v>0</v>
      </c>
      <c r="E42" s="50">
        <f>'Décembre 14'!$E$40</f>
        <v>0</v>
      </c>
      <c r="F42" s="158"/>
      <c r="G42" s="51">
        <f>IF((D42*60+E42)=0,0,ROUND((C42*60)/(D42*60+E42),1))</f>
        <v>0</v>
      </c>
      <c r="H42" s="218">
        <f>'Décembre 14'!$H$40</f>
        <v>0</v>
      </c>
      <c r="I42" s="546" t="s">
        <v>34</v>
      </c>
      <c r="J42" s="547"/>
      <c r="K42" s="547"/>
      <c r="L42" s="547"/>
      <c r="M42" s="547"/>
      <c r="N42" s="547"/>
      <c r="O42" s="547"/>
      <c r="P42" s="547"/>
      <c r="Q42" s="548"/>
      <c r="R42" s="143"/>
      <c r="S42" s="55">
        <f>Juillet!$C$41</f>
        <v>0</v>
      </c>
      <c r="T42" s="55">
        <f>Juillet!$D$41</f>
        <v>0</v>
      </c>
      <c r="U42" s="48">
        <f>Juillet!$E$41</f>
        <v>0</v>
      </c>
      <c r="V42" s="48">
        <f>IF((T42*60+U42)=0,0,ROUND((S42*60)/(T42*60+U42),1))</f>
        <v>0</v>
      </c>
      <c r="W42" s="57">
        <f>Juillet!$H$41</f>
        <v>0</v>
      </c>
      <c r="Y42" s="549" t="s">
        <v>238</v>
      </c>
      <c r="Z42" s="549"/>
      <c r="AA42" s="239">
        <f>C40+Octobre!AA43</f>
        <v>0</v>
      </c>
      <c r="AB42" s="253">
        <f>D40+Octobre!AB43+ROUNDDOWN(AF42/60,0)</f>
        <v>0</v>
      </c>
      <c r="AC42" s="253">
        <f>AF42-60*ROUNDDOWN(AF42/60,0)</f>
        <v>0</v>
      </c>
      <c r="AD42" s="253">
        <f>IF((AB42*60+AC42)=0,0,ROUND((AA42*60)/(AB42*60+AC42),1))</f>
        <v>0</v>
      </c>
      <c r="AE42" s="239">
        <f>H40+Octobre!AE43</f>
        <v>0</v>
      </c>
      <c r="AF42" s="246">
        <f>E40+Octobre!AC43</f>
        <v>0</v>
      </c>
    </row>
    <row r="43" spans="1:23" ht="12" customHeight="1">
      <c r="A43" s="477" t="s">
        <v>25</v>
      </c>
      <c r="B43" s="477"/>
      <c r="C43" s="49">
        <f>Janvier!C42</f>
        <v>0</v>
      </c>
      <c r="D43" s="49">
        <f>Janvier!D42</f>
        <v>0</v>
      </c>
      <c r="E43" s="49">
        <f>Janvier!E42</f>
        <v>0</v>
      </c>
      <c r="F43" s="148"/>
      <c r="G43" s="48">
        <f aca="true" t="shared" si="31" ref="G43:G48">IF((D43*60+E43)=0,0,ROUND((C43*60)/(D43*60+E43),1))</f>
        <v>0</v>
      </c>
      <c r="H43" s="54">
        <f>Janvier!H42</f>
        <v>0</v>
      </c>
      <c r="I43" s="546" t="s">
        <v>35</v>
      </c>
      <c r="J43" s="547"/>
      <c r="K43" s="547"/>
      <c r="L43" s="547"/>
      <c r="M43" s="547"/>
      <c r="N43" s="547"/>
      <c r="O43" s="547"/>
      <c r="P43" s="547"/>
      <c r="Q43" s="548"/>
      <c r="R43" s="144"/>
      <c r="S43" s="55">
        <f>Août!$C$41</f>
        <v>0</v>
      </c>
      <c r="T43" s="55">
        <f>Août!$D$41</f>
        <v>0</v>
      </c>
      <c r="U43" s="55">
        <f>Août!$E$41</f>
        <v>0</v>
      </c>
      <c r="V43" s="48">
        <f>IF((T43*60+U43)=0,0,ROUND((S43*60)/(T43*60+U43),1))</f>
        <v>0</v>
      </c>
      <c r="W43" s="57">
        <f>Août!$H$41</f>
        <v>0</v>
      </c>
    </row>
    <row r="44" spans="1:23" ht="12" customHeight="1">
      <c r="A44" s="477" t="s">
        <v>27</v>
      </c>
      <c r="B44" s="523"/>
      <c r="C44" s="49">
        <f>Février!C38</f>
        <v>0</v>
      </c>
      <c r="D44" s="49">
        <f>Février!D38</f>
        <v>0</v>
      </c>
      <c r="E44" s="49">
        <f>Février!E38</f>
        <v>0</v>
      </c>
      <c r="F44" s="148"/>
      <c r="G44" s="48">
        <f t="shared" si="31"/>
        <v>0</v>
      </c>
      <c r="H44" s="54">
        <f>Février!H38</f>
        <v>0</v>
      </c>
      <c r="I44" s="546" t="s">
        <v>36</v>
      </c>
      <c r="J44" s="547"/>
      <c r="K44" s="547"/>
      <c r="L44" s="547"/>
      <c r="M44" s="547"/>
      <c r="N44" s="547"/>
      <c r="O44" s="547"/>
      <c r="P44" s="547"/>
      <c r="Q44" s="548"/>
      <c r="R44" s="144"/>
      <c r="S44" s="55">
        <f>Septembre!$C$40</f>
        <v>0</v>
      </c>
      <c r="T44" s="48">
        <f>Septembre!$D$40</f>
        <v>0</v>
      </c>
      <c r="U44" s="48">
        <f>Septembre!$E$40</f>
        <v>0</v>
      </c>
      <c r="V44" s="48">
        <f>IF((T44*60+U44)=0,0,ROUND((S44*60)/(T44*60+U44),1))</f>
        <v>0</v>
      </c>
      <c r="W44" s="54">
        <f>Septembre!$H$40</f>
        <v>0</v>
      </c>
    </row>
    <row r="45" spans="1:28" ht="12" customHeight="1">
      <c r="A45" s="477" t="s">
        <v>28</v>
      </c>
      <c r="B45" s="477"/>
      <c r="C45" s="55">
        <f>Mars!C42</f>
        <v>0</v>
      </c>
      <c r="D45" s="55">
        <f>Mars!D42</f>
        <v>0</v>
      </c>
      <c r="E45" s="55">
        <f>Mars!E42</f>
        <v>0</v>
      </c>
      <c r="F45" s="148"/>
      <c r="G45" s="48">
        <f t="shared" si="31"/>
        <v>0</v>
      </c>
      <c r="H45" s="54">
        <f>Mars!H42</f>
        <v>0</v>
      </c>
      <c r="I45" s="546" t="s">
        <v>37</v>
      </c>
      <c r="J45" s="547"/>
      <c r="K45" s="547"/>
      <c r="L45" s="547"/>
      <c r="M45" s="547"/>
      <c r="N45" s="547"/>
      <c r="O45" s="547"/>
      <c r="P45" s="547"/>
      <c r="Q45" s="548"/>
      <c r="R45" s="144"/>
      <c r="S45" s="55">
        <f>Octobre!$C$41</f>
        <v>0</v>
      </c>
      <c r="T45" s="55">
        <f>Octobre!$D$41</f>
        <v>0</v>
      </c>
      <c r="U45" s="55">
        <f>Octobre!$E$41</f>
        <v>0</v>
      </c>
      <c r="V45" s="48">
        <f>IF((T45*60+U45)=0,0,ROUND((S45*60)/(T45*60+U45),1))</f>
        <v>0</v>
      </c>
      <c r="W45" s="54">
        <f>Octobre!$H$41</f>
        <v>0</v>
      </c>
      <c r="X45" s="66"/>
      <c r="Y45" s="66"/>
      <c r="Z45" s="66"/>
      <c r="AA45" s="66"/>
      <c r="AB45" s="66"/>
    </row>
    <row r="46" spans="1:28" ht="12" customHeight="1">
      <c r="A46" s="477" t="s">
        <v>31</v>
      </c>
      <c r="B46" s="477"/>
      <c r="C46" s="55">
        <f>Avril!C40</f>
        <v>0</v>
      </c>
      <c r="D46" s="55">
        <f>Avril!D40</f>
        <v>0</v>
      </c>
      <c r="E46" s="48">
        <f>Avril!E40</f>
        <v>0</v>
      </c>
      <c r="F46" s="148"/>
      <c r="G46" s="48">
        <f t="shared" si="31"/>
        <v>0</v>
      </c>
      <c r="H46" s="54">
        <f>Avril!H40</f>
        <v>0</v>
      </c>
      <c r="I46" s="20"/>
      <c r="J46" s="139"/>
      <c r="K46" s="20"/>
      <c r="L46" s="139"/>
      <c r="M46" s="20"/>
      <c r="N46" s="139"/>
      <c r="O46" s="20"/>
      <c r="P46" s="139"/>
      <c r="Q46" s="20"/>
      <c r="R46" s="139"/>
      <c r="S46" s="20"/>
      <c r="T46" s="20"/>
      <c r="U46" s="20"/>
      <c r="V46" s="20"/>
      <c r="X46" s="66"/>
      <c r="Y46" s="66"/>
      <c r="Z46" s="66"/>
      <c r="AA46" s="66"/>
      <c r="AB46" s="66"/>
    </row>
    <row r="47" spans="1:28" ht="12" customHeight="1">
      <c r="A47" s="477" t="s">
        <v>32</v>
      </c>
      <c r="B47" s="477"/>
      <c r="C47" s="55">
        <f>Mai!C41</f>
        <v>0</v>
      </c>
      <c r="D47" s="48">
        <f>Mai!D41</f>
        <v>0</v>
      </c>
      <c r="E47" s="48">
        <f>Mai!E41</f>
        <v>0</v>
      </c>
      <c r="F47" s="148"/>
      <c r="G47" s="48">
        <f t="shared" si="31"/>
        <v>0</v>
      </c>
      <c r="H47" s="54">
        <f>Mai!H41</f>
        <v>0</v>
      </c>
      <c r="I47" s="20"/>
      <c r="J47" s="139"/>
      <c r="K47" s="20"/>
      <c r="L47" s="139"/>
      <c r="M47" s="20"/>
      <c r="N47" s="139"/>
      <c r="O47" s="20"/>
      <c r="P47" s="139"/>
      <c r="Q47" s="20"/>
      <c r="R47" s="139"/>
      <c r="S47" s="20"/>
      <c r="T47" s="20"/>
      <c r="U47" s="20"/>
      <c r="V47" s="20"/>
      <c r="X47" s="70"/>
      <c r="Y47" s="70"/>
      <c r="Z47" s="70"/>
      <c r="AA47" s="70"/>
      <c r="AB47" s="70"/>
    </row>
    <row r="48" spans="1:28" ht="12" customHeight="1">
      <c r="A48" s="477" t="s">
        <v>33</v>
      </c>
      <c r="B48" s="477"/>
      <c r="C48" s="55">
        <f>Juin!C39</f>
        <v>0</v>
      </c>
      <c r="D48" s="55">
        <f>Juin!D39</f>
        <v>0</v>
      </c>
      <c r="E48" s="55">
        <f>Juin!E39</f>
        <v>0</v>
      </c>
      <c r="F48" s="149"/>
      <c r="G48" s="48">
        <f t="shared" si="31"/>
        <v>0</v>
      </c>
      <c r="H48" s="56">
        <f>Juin!H39</f>
        <v>0</v>
      </c>
      <c r="I48" s="20"/>
      <c r="J48" s="139"/>
      <c r="K48" s="20"/>
      <c r="L48" s="139"/>
      <c r="M48" s="20"/>
      <c r="N48" s="139"/>
      <c r="O48" s="20"/>
      <c r="P48" s="139"/>
      <c r="Q48" s="20"/>
      <c r="R48" s="139"/>
      <c r="S48" s="20"/>
      <c r="T48" s="20"/>
      <c r="U48" s="20"/>
      <c r="V48" s="20"/>
      <c r="X48" s="70"/>
      <c r="Y48" s="70"/>
      <c r="Z48" s="70"/>
      <c r="AA48" s="70"/>
      <c r="AB48" s="70"/>
    </row>
    <row r="49" spans="19:23" ht="12.75" hidden="1">
      <c r="S49" s="235">
        <f>SUM(C42:C48)+SUM(S42:S45)+C40</f>
        <v>0</v>
      </c>
      <c r="T49" s="235">
        <f>SUM(D42:D48)+SUM(T42:T45)+D40</f>
        <v>0</v>
      </c>
      <c r="U49" s="235">
        <f>SUM(E42:E48)+SUM(U42:U45)+E40</f>
        <v>0</v>
      </c>
      <c r="W49" s="235">
        <f>SUM(H42:H48)+SUM(W42:W45)+H40</f>
        <v>0</v>
      </c>
    </row>
    <row r="50" spans="19:23" ht="12.75" hidden="1">
      <c r="S50" s="235">
        <f>SUM(C43:C48)+SUM(S42:S45)+C40</f>
        <v>0</v>
      </c>
      <c r="T50" s="235">
        <f>SUM(D43:D48)+SUM(T42:T45)+D40</f>
        <v>0</v>
      </c>
      <c r="U50" s="235">
        <f>SUM(E43:E48)+SUM(U42:U45)+E40</f>
        <v>0</v>
      </c>
      <c r="W50" s="235">
        <f>SUM(H43:H48)+SUM(W42:W45)+H40</f>
        <v>0</v>
      </c>
    </row>
  </sheetData>
  <sheetProtection sheet="1" selectLockedCells="1"/>
  <mergeCells count="105">
    <mergeCell ref="A1:AD1"/>
    <mergeCell ref="A2:A3"/>
    <mergeCell ref="B2:B3"/>
    <mergeCell ref="C2:C3"/>
    <mergeCell ref="D2:D3"/>
    <mergeCell ref="E2:E3"/>
    <mergeCell ref="G2:G3"/>
    <mergeCell ref="I2:I3"/>
    <mergeCell ref="A6:B6"/>
    <mergeCell ref="S6:T6"/>
    <mergeCell ref="U9:AE9"/>
    <mergeCell ref="U10:AE10"/>
    <mergeCell ref="K2:K3"/>
    <mergeCell ref="S2:T3"/>
    <mergeCell ref="M2:M3"/>
    <mergeCell ref="S4:T4"/>
    <mergeCell ref="A5:B5"/>
    <mergeCell ref="S5:T5"/>
    <mergeCell ref="A14:B14"/>
    <mergeCell ref="S14:T14"/>
    <mergeCell ref="S15:T15"/>
    <mergeCell ref="S13:T13"/>
    <mergeCell ref="S7:T7"/>
    <mergeCell ref="S10:T10"/>
    <mergeCell ref="S8:T8"/>
    <mergeCell ref="S9:T9"/>
    <mergeCell ref="S17:T17"/>
    <mergeCell ref="S18:T18"/>
    <mergeCell ref="U17:AE17"/>
    <mergeCell ref="U18:AE18"/>
    <mergeCell ref="S11:T11"/>
    <mergeCell ref="S12:T12"/>
    <mergeCell ref="U12:AE12"/>
    <mergeCell ref="U13:AE13"/>
    <mergeCell ref="U14:AE14"/>
    <mergeCell ref="U15:AE15"/>
    <mergeCell ref="S20:T20"/>
    <mergeCell ref="S21:T21"/>
    <mergeCell ref="U19:AE19"/>
    <mergeCell ref="U20:AE20"/>
    <mergeCell ref="U21:AE21"/>
    <mergeCell ref="U22:AE22"/>
    <mergeCell ref="Y41:Z41"/>
    <mergeCell ref="A43:B43"/>
    <mergeCell ref="A30:B30"/>
    <mergeCell ref="S30:T30"/>
    <mergeCell ref="S29:T29"/>
    <mergeCell ref="A40:B40"/>
    <mergeCell ref="I43:Q43"/>
    <mergeCell ref="A38:B38"/>
    <mergeCell ref="S32:T32"/>
    <mergeCell ref="S38:T38"/>
    <mergeCell ref="A48:B48"/>
    <mergeCell ref="A44:B44"/>
    <mergeCell ref="A45:B45"/>
    <mergeCell ref="A46:B46"/>
    <mergeCell ref="A47:B47"/>
    <mergeCell ref="A41:B41"/>
    <mergeCell ref="A42:B42"/>
    <mergeCell ref="I44:Q44"/>
    <mergeCell ref="I45:Q45"/>
    <mergeCell ref="S26:T26"/>
    <mergeCell ref="S27:T27"/>
    <mergeCell ref="S28:T28"/>
    <mergeCell ref="S34:T34"/>
    <mergeCell ref="S35:T35"/>
    <mergeCell ref="S36:T36"/>
    <mergeCell ref="S37:T37"/>
    <mergeCell ref="S33:T33"/>
    <mergeCell ref="A22:B22"/>
    <mergeCell ref="S31:T31"/>
    <mergeCell ref="S22:T22"/>
    <mergeCell ref="S25:T25"/>
    <mergeCell ref="S23:T23"/>
    <mergeCell ref="S24:T24"/>
    <mergeCell ref="S16:T16"/>
    <mergeCell ref="S19:T19"/>
    <mergeCell ref="Y42:Z42"/>
    <mergeCell ref="I42:Q42"/>
    <mergeCell ref="U2:AE3"/>
    <mergeCell ref="U4:AE4"/>
    <mergeCell ref="U5:AE5"/>
    <mergeCell ref="U6:AE6"/>
    <mergeCell ref="U7:AE7"/>
    <mergeCell ref="U8:AE8"/>
    <mergeCell ref="U11:AE11"/>
    <mergeCell ref="S39:T39"/>
    <mergeCell ref="U16:AE16"/>
    <mergeCell ref="U26:AE26"/>
    <mergeCell ref="U27:AE27"/>
    <mergeCell ref="U28:AE28"/>
    <mergeCell ref="U29:AE29"/>
    <mergeCell ref="U30:AE30"/>
    <mergeCell ref="U23:AE23"/>
    <mergeCell ref="U24:AE24"/>
    <mergeCell ref="U25:AE25"/>
    <mergeCell ref="U39:AE39"/>
    <mergeCell ref="U31:AE31"/>
    <mergeCell ref="U38:AE38"/>
    <mergeCell ref="U32:AE32"/>
    <mergeCell ref="U33:AE33"/>
    <mergeCell ref="U34:AE34"/>
    <mergeCell ref="U35:AE35"/>
    <mergeCell ref="U36:AE36"/>
    <mergeCell ref="U37:AE37"/>
  </mergeCells>
  <printOptions/>
  <pageMargins left="0" right="0" top="0" bottom="0"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F51"/>
  <sheetViews>
    <sheetView zoomScale="140" zoomScaleNormal="140" zoomScalePageLayoutView="0" workbookViewId="0" topLeftCell="A1">
      <pane ySplit="3" topLeftCell="A4" activePane="bottomLeft" state="frozen"/>
      <selection pane="topLeft" activeCell="A1" sqref="A1"/>
      <selection pane="bottomLeft" activeCell="Q36" sqref="Q36:Q39"/>
    </sheetView>
  </sheetViews>
  <sheetFormatPr defaultColWidth="11.421875" defaultRowHeight="12.75"/>
  <cols>
    <col min="1" max="1" width="9.7109375" style="0" customWidth="1"/>
    <col min="2" max="2" width="5.57421875" style="0" customWidth="1"/>
    <col min="3" max="3" width="6.00390625" style="0" customWidth="1"/>
    <col min="4" max="4" width="3.7109375" style="0" customWidth="1"/>
    <col min="5" max="5" width="3.8515625" style="0" customWidth="1"/>
    <col min="6" max="6" width="4.57421875" style="79" hidden="1" customWidth="1"/>
    <col min="7" max="8" width="6.00390625" style="0" customWidth="1"/>
    <col min="9" max="9" width="3.57421875" style="0" customWidth="1"/>
    <col min="10" max="10" width="3.57421875" style="79" hidden="1" customWidth="1"/>
    <col min="11" max="11" width="4.421875" style="0" customWidth="1"/>
    <col min="12" max="12" width="3.28125" style="79" hidden="1" customWidth="1"/>
    <col min="13" max="13" width="4.7109375" style="0" customWidth="1"/>
    <col min="14" max="14" width="3.421875" style="79" hidden="1" customWidth="1"/>
    <col min="15" max="15" width="3.8515625" style="0" customWidth="1"/>
    <col min="16" max="16" width="3.8515625" style="79" hidden="1" customWidth="1"/>
    <col min="17" max="17" width="3.8515625" style="0" customWidth="1"/>
    <col min="18" max="18" width="3.8515625" style="79" hidden="1" customWidth="1"/>
    <col min="19" max="19" width="6.00390625" style="0" customWidth="1"/>
    <col min="20" max="20" width="6.140625" style="0" customWidth="1"/>
    <col min="21" max="21" width="7.7109375" style="0" customWidth="1"/>
    <col min="22" max="22" width="5.28125" style="0" customWidth="1"/>
    <col min="23" max="23" width="6.57421875" style="0" customWidth="1"/>
    <col min="24" max="24" width="1.57421875" style="0" customWidth="1"/>
    <col min="25" max="25" width="5.140625" style="0" customWidth="1"/>
    <col min="26" max="26" width="11.28125" style="0" customWidth="1"/>
    <col min="27" max="27" width="8.140625" style="0" customWidth="1"/>
    <col min="28" max="28" width="6.7109375" style="0" customWidth="1"/>
    <col min="29" max="29" width="4.28125" style="0" customWidth="1"/>
    <col min="30" max="30" width="5.57421875" style="0" customWidth="1"/>
    <col min="31" max="31" width="8.00390625" style="0" customWidth="1"/>
    <col min="32" max="32" width="8.7109375" style="0" hidden="1" customWidth="1"/>
  </cols>
  <sheetData>
    <row r="1" spans="1:31" s="18" customFormat="1" ht="15.75" customHeight="1">
      <c r="A1" s="449" t="s">
        <v>233</v>
      </c>
      <c r="B1" s="449"/>
      <c r="C1" s="449"/>
      <c r="D1" s="449"/>
      <c r="E1" s="449"/>
      <c r="F1" s="449"/>
      <c r="G1" s="449"/>
      <c r="H1" s="449"/>
      <c r="I1" s="449"/>
      <c r="J1" s="449"/>
      <c r="K1" s="449"/>
      <c r="L1" s="449"/>
      <c r="M1" s="449"/>
      <c r="N1" s="449"/>
      <c r="O1" s="449"/>
      <c r="P1" s="449"/>
      <c r="Q1" s="449"/>
      <c r="R1" s="449"/>
      <c r="S1" s="449"/>
      <c r="T1" s="449"/>
      <c r="U1" s="450"/>
      <c r="V1" s="450"/>
      <c r="W1" s="450"/>
      <c r="X1" s="450"/>
      <c r="Y1" s="450"/>
      <c r="Z1" s="450"/>
      <c r="AA1" s="450"/>
      <c r="AB1" s="450"/>
      <c r="AC1" s="450"/>
      <c r="AD1" s="450"/>
      <c r="AE1" s="260"/>
    </row>
    <row r="2" spans="1:31" s="18" customFormat="1" ht="9" customHeight="1">
      <c r="A2" s="451" t="s">
        <v>1</v>
      </c>
      <c r="B2" s="451" t="s">
        <v>9</v>
      </c>
      <c r="C2" s="451" t="s">
        <v>0</v>
      </c>
      <c r="D2" s="451" t="s">
        <v>15</v>
      </c>
      <c r="E2" s="451" t="s">
        <v>16</v>
      </c>
      <c r="F2" s="156" t="s">
        <v>16</v>
      </c>
      <c r="G2" s="453" t="s">
        <v>12</v>
      </c>
      <c r="H2" s="31" t="s">
        <v>17</v>
      </c>
      <c r="I2" s="441" t="s">
        <v>40</v>
      </c>
      <c r="J2" s="164"/>
      <c r="K2" s="441" t="s">
        <v>11</v>
      </c>
      <c r="L2" s="164"/>
      <c r="M2" s="441" t="s">
        <v>22</v>
      </c>
      <c r="N2" s="164"/>
      <c r="O2" s="31" t="s">
        <v>19</v>
      </c>
      <c r="P2" s="164"/>
      <c r="Q2" s="31" t="s">
        <v>19</v>
      </c>
      <c r="R2" s="172"/>
      <c r="S2" s="439" t="s">
        <v>13</v>
      </c>
      <c r="T2" s="440"/>
      <c r="U2" s="583" t="s">
        <v>14</v>
      </c>
      <c r="V2" s="584"/>
      <c r="W2" s="584"/>
      <c r="X2" s="584"/>
      <c r="Y2" s="584"/>
      <c r="Z2" s="584"/>
      <c r="AA2" s="584"/>
      <c r="AB2" s="584"/>
      <c r="AC2" s="584"/>
      <c r="AD2" s="584"/>
      <c r="AE2" s="585"/>
    </row>
    <row r="3" spans="1:31" s="18" customFormat="1" ht="9.75" customHeight="1">
      <c r="A3" s="452"/>
      <c r="B3" s="452"/>
      <c r="C3" s="452"/>
      <c r="D3" s="452"/>
      <c r="E3" s="452"/>
      <c r="F3" s="156"/>
      <c r="G3" s="454"/>
      <c r="H3" s="32" t="s">
        <v>18</v>
      </c>
      <c r="I3" s="442"/>
      <c r="J3" s="165"/>
      <c r="K3" s="442"/>
      <c r="L3" s="165"/>
      <c r="M3" s="442"/>
      <c r="N3" s="165"/>
      <c r="O3" s="32" t="s">
        <v>20</v>
      </c>
      <c r="P3" s="165"/>
      <c r="Q3" s="32" t="s">
        <v>21</v>
      </c>
      <c r="R3" s="173"/>
      <c r="S3" s="439"/>
      <c r="T3" s="440"/>
      <c r="U3" s="583"/>
      <c r="V3" s="584"/>
      <c r="W3" s="584"/>
      <c r="X3" s="584"/>
      <c r="Y3" s="584"/>
      <c r="Z3" s="584"/>
      <c r="AA3" s="584"/>
      <c r="AB3" s="584"/>
      <c r="AC3" s="584"/>
      <c r="AD3" s="584"/>
      <c r="AE3" s="585"/>
    </row>
    <row r="4" spans="1:31" ht="12" customHeight="1">
      <c r="A4" s="2" t="s">
        <v>7</v>
      </c>
      <c r="B4" s="2">
        <v>1</v>
      </c>
      <c r="C4" s="41"/>
      <c r="D4" s="41"/>
      <c r="E4" s="41"/>
      <c r="F4" s="76">
        <f aca="true" t="shared" si="0" ref="F4:F9">E4</f>
        <v>0</v>
      </c>
      <c r="G4" s="91">
        <f aca="true" t="shared" si="1" ref="G4:G9">IF((D4*60+F4)=0,"",ROUND((C4*60)/(D4*60+F4),1))</f>
      </c>
      <c r="H4" s="122"/>
      <c r="I4" s="122"/>
      <c r="J4" s="178">
        <f>IF(I4="",0,1)</f>
        <v>0</v>
      </c>
      <c r="K4" s="122"/>
      <c r="L4" s="178">
        <f>IF(K4="",0,1)</f>
        <v>0</v>
      </c>
      <c r="M4" s="122"/>
      <c r="N4" s="178">
        <f>IF(M4="",0,1)</f>
        <v>0</v>
      </c>
      <c r="O4" s="122"/>
      <c r="P4" s="178">
        <f>IF(O4="",0,1)</f>
        <v>0</v>
      </c>
      <c r="Q4" s="122"/>
      <c r="R4" s="178">
        <f>IF(Q4="",0,1)</f>
        <v>0</v>
      </c>
      <c r="S4" s="430"/>
      <c r="T4" s="438"/>
      <c r="U4" s="432"/>
      <c r="V4" s="433"/>
      <c r="W4" s="433"/>
      <c r="X4" s="433"/>
      <c r="Y4" s="433"/>
      <c r="Z4" s="433"/>
      <c r="AA4" s="433"/>
      <c r="AB4" s="433"/>
      <c r="AC4" s="433"/>
      <c r="AD4" s="433"/>
      <c r="AE4" s="434"/>
    </row>
    <row r="5" spans="1:31" ht="12" customHeight="1">
      <c r="A5" s="2" t="s">
        <v>8</v>
      </c>
      <c r="B5" s="2">
        <f>B4+1</f>
        <v>2</v>
      </c>
      <c r="C5" s="41"/>
      <c r="D5" s="41"/>
      <c r="E5" s="41"/>
      <c r="F5" s="76">
        <f t="shared" si="0"/>
        <v>0</v>
      </c>
      <c r="G5" s="91">
        <f t="shared" si="1"/>
      </c>
      <c r="H5" s="122"/>
      <c r="I5" s="122"/>
      <c r="J5" s="178">
        <f>IF(I5="",J4,J4+1)</f>
        <v>0</v>
      </c>
      <c r="K5" s="122"/>
      <c r="L5" s="178">
        <f>IF(K5="",L4,L4+1)</f>
        <v>0</v>
      </c>
      <c r="M5" s="122"/>
      <c r="N5" s="178">
        <f>IF(M5="",N4,N4+1)</f>
        <v>0</v>
      </c>
      <c r="O5" s="122"/>
      <c r="P5" s="178">
        <f>IF(O5="",P4,P4+1)</f>
        <v>0</v>
      </c>
      <c r="Q5" s="122"/>
      <c r="R5" s="178">
        <f>IF(Q5="",R4,R4+1)</f>
        <v>0</v>
      </c>
      <c r="S5" s="430"/>
      <c r="T5" s="438"/>
      <c r="U5" s="432"/>
      <c r="V5" s="433"/>
      <c r="W5" s="433"/>
      <c r="X5" s="433"/>
      <c r="Y5" s="433"/>
      <c r="Z5" s="433"/>
      <c r="AA5" s="433"/>
      <c r="AB5" s="433"/>
      <c r="AC5" s="433"/>
      <c r="AD5" s="433"/>
      <c r="AE5" s="434"/>
    </row>
    <row r="6" spans="1:31" ht="12" customHeight="1">
      <c r="A6" s="2" t="s">
        <v>2</v>
      </c>
      <c r="B6" s="2">
        <f>B5+1</f>
        <v>3</v>
      </c>
      <c r="C6" s="41"/>
      <c r="D6" s="41"/>
      <c r="E6" s="41"/>
      <c r="F6" s="76">
        <f t="shared" si="0"/>
        <v>0</v>
      </c>
      <c r="G6" s="91">
        <f t="shared" si="1"/>
      </c>
      <c r="H6" s="122"/>
      <c r="I6" s="122"/>
      <c r="J6" s="178">
        <f>IF(I6="",J5,J5+1)</f>
        <v>0</v>
      </c>
      <c r="K6" s="122"/>
      <c r="L6" s="178">
        <f>IF(K6="",L5,L5+1)</f>
        <v>0</v>
      </c>
      <c r="M6" s="122"/>
      <c r="N6" s="178">
        <f>IF(M6="",N5,N5+1)</f>
        <v>0</v>
      </c>
      <c r="O6" s="122"/>
      <c r="P6" s="178">
        <f>IF(O6="",P5,P5+1)</f>
        <v>0</v>
      </c>
      <c r="Q6" s="122"/>
      <c r="R6" s="178">
        <f>IF(Q6="",R5,R5+1)</f>
        <v>0</v>
      </c>
      <c r="S6" s="430"/>
      <c r="T6" s="438"/>
      <c r="U6" s="432"/>
      <c r="V6" s="433"/>
      <c r="W6" s="433"/>
      <c r="X6" s="433"/>
      <c r="Y6" s="433"/>
      <c r="Z6" s="433"/>
      <c r="AA6" s="433"/>
      <c r="AB6" s="433"/>
      <c r="AC6" s="433"/>
      <c r="AD6" s="433"/>
      <c r="AE6" s="434"/>
    </row>
    <row r="7" spans="1:31" ht="12" customHeight="1">
      <c r="A7" s="2" t="s">
        <v>3</v>
      </c>
      <c r="B7" s="2">
        <f>B6+1</f>
        <v>4</v>
      </c>
      <c r="C7" s="41"/>
      <c r="D7" s="41"/>
      <c r="E7" s="41"/>
      <c r="F7" s="76">
        <f t="shared" si="0"/>
        <v>0</v>
      </c>
      <c r="G7" s="91">
        <f t="shared" si="1"/>
      </c>
      <c r="H7" s="122"/>
      <c r="I7" s="122"/>
      <c r="J7" s="178">
        <f>IF(I7="",J6,J6+1)</f>
        <v>0</v>
      </c>
      <c r="K7" s="122"/>
      <c r="L7" s="178">
        <f>IF(K7="",L6,L6+1)</f>
        <v>0</v>
      </c>
      <c r="M7" s="122"/>
      <c r="N7" s="178">
        <f>IF(M7="",N6,N6+1)</f>
        <v>0</v>
      </c>
      <c r="O7" s="122"/>
      <c r="P7" s="178">
        <f>IF(O7="",P6,P6+1)</f>
        <v>0</v>
      </c>
      <c r="Q7" s="122"/>
      <c r="R7" s="178">
        <f>IF(Q7="",R6,R6+1)</f>
        <v>0</v>
      </c>
      <c r="S7" s="430"/>
      <c r="T7" s="438"/>
      <c r="U7" s="432"/>
      <c r="V7" s="433"/>
      <c r="W7" s="433"/>
      <c r="X7" s="433"/>
      <c r="Y7" s="433"/>
      <c r="Z7" s="433"/>
      <c r="AA7" s="433"/>
      <c r="AB7" s="433"/>
      <c r="AC7" s="433"/>
      <c r="AD7" s="433"/>
      <c r="AE7" s="434"/>
    </row>
    <row r="8" spans="1:31" ht="12" customHeight="1">
      <c r="A8" s="2" t="s">
        <v>4</v>
      </c>
      <c r="B8" s="2">
        <f>B7+1</f>
        <v>5</v>
      </c>
      <c r="C8" s="41"/>
      <c r="D8" s="41"/>
      <c r="E8" s="41"/>
      <c r="F8" s="76">
        <f t="shared" si="0"/>
        <v>0</v>
      </c>
      <c r="G8" s="91">
        <f t="shared" si="1"/>
      </c>
      <c r="H8" s="122"/>
      <c r="I8" s="122"/>
      <c r="J8" s="178">
        <f>IF(I8="",J7,J7+1)</f>
        <v>0</v>
      </c>
      <c r="K8" s="122"/>
      <c r="L8" s="178">
        <f>IF(K8="",L7,L7+1)</f>
        <v>0</v>
      </c>
      <c r="M8" s="122"/>
      <c r="N8" s="178">
        <f>IF(M8="",N7,N7+1)</f>
        <v>0</v>
      </c>
      <c r="O8" s="122"/>
      <c r="P8" s="178">
        <f>IF(O8="",P7,P7+1)</f>
        <v>0</v>
      </c>
      <c r="Q8" s="122"/>
      <c r="R8" s="178">
        <f>IF(Q8="",R7,R7+1)</f>
        <v>0</v>
      </c>
      <c r="S8" s="430"/>
      <c r="T8" s="438"/>
      <c r="U8" s="432"/>
      <c r="V8" s="433"/>
      <c r="W8" s="433"/>
      <c r="X8" s="433"/>
      <c r="Y8" s="433"/>
      <c r="Z8" s="433"/>
      <c r="AA8" s="433"/>
      <c r="AB8" s="433"/>
      <c r="AC8" s="433"/>
      <c r="AD8" s="433"/>
      <c r="AE8" s="434"/>
    </row>
    <row r="9" spans="1:31" ht="12" customHeight="1">
      <c r="A9" s="76" t="s">
        <v>5</v>
      </c>
      <c r="B9" s="76">
        <f>B8+1</f>
        <v>6</v>
      </c>
      <c r="C9" s="41"/>
      <c r="D9" s="41"/>
      <c r="E9" s="41"/>
      <c r="F9" s="76">
        <f t="shared" si="0"/>
        <v>0</v>
      </c>
      <c r="G9" s="91">
        <f t="shared" si="1"/>
      </c>
      <c r="H9" s="122"/>
      <c r="I9" s="122"/>
      <c r="J9" s="178">
        <f>IF(I9="",J8,J8+1)</f>
        <v>0</v>
      </c>
      <c r="K9" s="122"/>
      <c r="L9" s="178">
        <f>IF(K9="",L8,L8+1)</f>
        <v>0</v>
      </c>
      <c r="M9" s="122"/>
      <c r="N9" s="178">
        <f>IF(M9="",N8,N8+1)</f>
        <v>0</v>
      </c>
      <c r="O9" s="122"/>
      <c r="P9" s="178">
        <f>IF(O9="",P8,P8+1)</f>
        <v>0</v>
      </c>
      <c r="Q9" s="122"/>
      <c r="R9" s="178">
        <f>IF(Q9="",R8,R8+1)</f>
        <v>0</v>
      </c>
      <c r="S9" s="430"/>
      <c r="T9" s="438"/>
      <c r="U9" s="432"/>
      <c r="V9" s="433"/>
      <c r="W9" s="433"/>
      <c r="X9" s="433"/>
      <c r="Y9" s="433"/>
      <c r="Z9" s="433"/>
      <c r="AA9" s="433"/>
      <c r="AB9" s="433"/>
      <c r="AC9" s="433"/>
      <c r="AD9" s="433"/>
      <c r="AE9" s="434"/>
    </row>
    <row r="10" spans="1:31" ht="12" customHeight="1">
      <c r="A10" s="410" t="s">
        <v>10</v>
      </c>
      <c r="B10" s="411"/>
      <c r="C10" s="13">
        <f>SUM(C4:C9)</f>
        <v>0</v>
      </c>
      <c r="D10" s="13">
        <f>SUM(D4:D9)+ROUNDDOWN(F10/60,0)</f>
        <v>0</v>
      </c>
      <c r="E10" s="13">
        <f>F10-60*ROUNDDOWN(F10/60,0)</f>
        <v>0</v>
      </c>
      <c r="F10" s="145">
        <f>SUM(F4:F9)</f>
        <v>0</v>
      </c>
      <c r="G10" s="53">
        <f>IF((D10*60+E10)=0,0,ROUND((C10*60)/(D10*60+E10),1))</f>
        <v>0</v>
      </c>
      <c r="H10" s="27">
        <f>SUM(H4:H9)</f>
        <v>0</v>
      </c>
      <c r="I10" s="27">
        <f>IF(SUM(I4:I9)=0,0,ROUND(AVERAGE(I4:I9),0))</f>
        <v>0</v>
      </c>
      <c r="J10" s="179">
        <f>IF(J9=0,0,1)</f>
        <v>0</v>
      </c>
      <c r="K10" s="27">
        <f>IF(SUM(K4:K9)=0,0,ROUND(AVERAGE(K4:K9),0))</f>
        <v>0</v>
      </c>
      <c r="L10" s="179">
        <f>IF(L9=0,0,1)</f>
        <v>0</v>
      </c>
      <c r="M10" s="27">
        <f>IF(SUM(M4:M9)=0,0,ROUND(AVERAGE(M4:M9),0))</f>
        <v>0</v>
      </c>
      <c r="N10" s="179">
        <f>IF(N9=0,0,1)</f>
        <v>0</v>
      </c>
      <c r="O10" s="27">
        <f>IF(SUM(O4:O9)=0,0,ROUND(AVERAGE(O4:O9),0))</f>
        <v>0</v>
      </c>
      <c r="P10" s="179">
        <f>IF(P9=0,0,1)</f>
        <v>0</v>
      </c>
      <c r="Q10" s="27">
        <f>IF(SUM(Q4:Q9)=0,0,ROUND(AVERAGE(Q4:Q9),0))</f>
        <v>0</v>
      </c>
      <c r="R10" s="179">
        <f>IF(R9=0,0,1)</f>
        <v>0</v>
      </c>
      <c r="S10" s="412"/>
      <c r="T10" s="429"/>
      <c r="U10" s="413"/>
      <c r="V10" s="413"/>
      <c r="W10" s="413"/>
      <c r="X10" s="413"/>
      <c r="Y10" s="413"/>
      <c r="Z10" s="413"/>
      <c r="AA10" s="413"/>
      <c r="AB10" s="413"/>
      <c r="AC10" s="413"/>
      <c r="AD10" s="413"/>
      <c r="AE10" s="429"/>
    </row>
    <row r="11" spans="1:31" ht="12" customHeight="1">
      <c r="A11" s="478" t="s">
        <v>103</v>
      </c>
      <c r="B11" s="479"/>
      <c r="C11" s="78">
        <f>C10+Novembre!C39</f>
        <v>0</v>
      </c>
      <c r="D11" s="78">
        <f>D10+Novembre!D39+ROUNDDOWN(F11/60,0)</f>
        <v>0</v>
      </c>
      <c r="E11" s="78">
        <f>F11-60*ROUNDDOWN(F11/60,0)</f>
        <v>0</v>
      </c>
      <c r="F11" s="146">
        <f>E10+Novembre!E39</f>
        <v>0</v>
      </c>
      <c r="G11" s="78">
        <f>IF((D11*60+E11)=0,0,ROUND((C11*60)/(D11*60+E11),1))</f>
        <v>0</v>
      </c>
      <c r="H11" s="88">
        <f>H10+Novembre!H39</f>
        <v>0</v>
      </c>
      <c r="I11" s="88">
        <f>IF(I10=0,Novembre!I39,IF(I10+Novembre!I39=0,"",ROUND((SUM(I4:I9)+SUM(Novembre!I39))/(J9+Novembre!J39),0)))</f>
        <v>0</v>
      </c>
      <c r="J11" s="198">
        <f>IF(J9=0,0,1)</f>
        <v>0</v>
      </c>
      <c r="K11" s="88">
        <f>IF(K10=0,Novembre!K39,IF(K10+Novembre!K39=0,"",ROUND((SUM(K4:K9)+SUM(Novembre!K39))/(L9+Novembre!L39),0)))</f>
        <v>0</v>
      </c>
      <c r="L11" s="198">
        <f>IF(L9=0,0,1)</f>
        <v>0</v>
      </c>
      <c r="M11" s="88">
        <f>IF(M10=0,Novembre!M39,IF(M10+Novembre!M39=0,"",ROUND((SUM(M4:M9)+SUM(Novembre!M39))/(N9+Novembre!N39),0)))</f>
        <v>0</v>
      </c>
      <c r="N11" s="198">
        <f>IF(N9=0,0,1)</f>
        <v>0</v>
      </c>
      <c r="O11" s="88">
        <f>IF(O10=0,Novembre!O39,IF(O10+Novembre!O39=0,"",ROUND((SUM(O4:O9)+SUM(Novembre!O39))/(P9+Novembre!P39),0)))</f>
        <v>0</v>
      </c>
      <c r="P11" s="198">
        <f>IF(P9=0,0,1)</f>
        <v>0</v>
      </c>
      <c r="Q11" s="88">
        <f>IF(Q10=0,Novembre!Q39,IF(Q10+Novembre!Q39=0,"",ROUND((SUM(Q4:Q9)+SUM(Novembre!Q39))/(R9+Novembre!R39),0)))</f>
        <v>0</v>
      </c>
      <c r="R11" s="198">
        <f>IF(R9=0,0,1)</f>
        <v>0</v>
      </c>
      <c r="S11" s="543"/>
      <c r="T11" s="544"/>
      <c r="U11" s="562"/>
      <c r="V11" s="563"/>
      <c r="W11" s="563"/>
      <c r="X11" s="563"/>
      <c r="Y11" s="563"/>
      <c r="Z11" s="563"/>
      <c r="AA11" s="563"/>
      <c r="AB11" s="563"/>
      <c r="AC11" s="563"/>
      <c r="AD11" s="563"/>
      <c r="AE11" s="564"/>
    </row>
    <row r="12" spans="1:31" ht="12" customHeight="1">
      <c r="A12" s="21" t="s">
        <v>6</v>
      </c>
      <c r="B12" s="22">
        <f>B9+1</f>
        <v>7</v>
      </c>
      <c r="C12" s="123"/>
      <c r="D12" s="123"/>
      <c r="E12" s="123"/>
      <c r="F12" s="76">
        <f aca="true" t="shared" si="2" ref="F12:F18">E12</f>
        <v>0</v>
      </c>
      <c r="G12" s="91">
        <f aca="true" t="shared" si="3" ref="G12:G18">IF((D12*60+F12)=0,"",ROUND((C12*60)/(D12*60+F12),1))</f>
      </c>
      <c r="H12" s="124"/>
      <c r="I12" s="124"/>
      <c r="J12" s="178">
        <f>IF(I12="",0,1)</f>
        <v>0</v>
      </c>
      <c r="K12" s="124"/>
      <c r="L12" s="178">
        <f>IF(K12="",0,1)</f>
        <v>0</v>
      </c>
      <c r="M12" s="124"/>
      <c r="N12" s="178">
        <f>IF(M12="",0,1)</f>
        <v>0</v>
      </c>
      <c r="O12" s="124"/>
      <c r="P12" s="178">
        <f>IF(O12="",0,1)</f>
        <v>0</v>
      </c>
      <c r="Q12" s="124"/>
      <c r="R12" s="178">
        <f>IF(Q12="",0,1)</f>
        <v>0</v>
      </c>
      <c r="S12" s="430"/>
      <c r="T12" s="438"/>
      <c r="U12" s="432"/>
      <c r="V12" s="433"/>
      <c r="W12" s="433"/>
      <c r="X12" s="433"/>
      <c r="Y12" s="433"/>
      <c r="Z12" s="433"/>
      <c r="AA12" s="433"/>
      <c r="AB12" s="433"/>
      <c r="AC12" s="433"/>
      <c r="AD12" s="433"/>
      <c r="AE12" s="434"/>
    </row>
    <row r="13" spans="1:31" ht="12" customHeight="1">
      <c r="A13" s="21" t="s">
        <v>7</v>
      </c>
      <c r="B13" s="22">
        <f aca="true" t="shared" si="4" ref="B13:B18">B12+1</f>
        <v>8</v>
      </c>
      <c r="C13" s="123"/>
      <c r="D13" s="123"/>
      <c r="E13" s="123"/>
      <c r="F13" s="76">
        <f t="shared" si="2"/>
        <v>0</v>
      </c>
      <c r="G13" s="91">
        <f t="shared" si="3"/>
      </c>
      <c r="H13" s="124"/>
      <c r="I13" s="124"/>
      <c r="J13" s="178">
        <f aca="true" t="shared" si="5" ref="J13:J18">IF(I13="",J12,J12+1)</f>
        <v>0</v>
      </c>
      <c r="K13" s="124"/>
      <c r="L13" s="178">
        <f aca="true" t="shared" si="6" ref="L13:L18">IF(K13="",L12,L12+1)</f>
        <v>0</v>
      </c>
      <c r="M13" s="124"/>
      <c r="N13" s="178">
        <f aca="true" t="shared" si="7" ref="N13:N18">IF(M13="",N12,N12+1)</f>
        <v>0</v>
      </c>
      <c r="O13" s="124"/>
      <c r="P13" s="178">
        <f aca="true" t="shared" si="8" ref="P13:P18">IF(O13="",P12,P12+1)</f>
        <v>0</v>
      </c>
      <c r="Q13" s="124"/>
      <c r="R13" s="178">
        <f aca="true" t="shared" si="9" ref="R13:R18">IF(Q13="",R12,R12+1)</f>
        <v>0</v>
      </c>
      <c r="S13" s="430"/>
      <c r="T13" s="438"/>
      <c r="U13" s="432"/>
      <c r="V13" s="433"/>
      <c r="W13" s="433"/>
      <c r="X13" s="433"/>
      <c r="Y13" s="433"/>
      <c r="Z13" s="433"/>
      <c r="AA13" s="433"/>
      <c r="AB13" s="433"/>
      <c r="AC13" s="433"/>
      <c r="AD13" s="433"/>
      <c r="AE13" s="434"/>
    </row>
    <row r="14" spans="1:31" ht="12" customHeight="1">
      <c r="A14" s="21" t="s">
        <v>8</v>
      </c>
      <c r="B14" s="22">
        <f t="shared" si="4"/>
        <v>9</v>
      </c>
      <c r="C14" s="123"/>
      <c r="D14" s="123"/>
      <c r="E14" s="123"/>
      <c r="F14" s="76">
        <f t="shared" si="2"/>
        <v>0</v>
      </c>
      <c r="G14" s="91">
        <f t="shared" si="3"/>
      </c>
      <c r="H14" s="124"/>
      <c r="I14" s="124"/>
      <c r="J14" s="178">
        <f t="shared" si="5"/>
        <v>0</v>
      </c>
      <c r="K14" s="124"/>
      <c r="L14" s="178">
        <f t="shared" si="6"/>
        <v>0</v>
      </c>
      <c r="M14" s="124"/>
      <c r="N14" s="178">
        <f t="shared" si="7"/>
        <v>0</v>
      </c>
      <c r="O14" s="124"/>
      <c r="P14" s="178">
        <f t="shared" si="8"/>
        <v>0</v>
      </c>
      <c r="Q14" s="124"/>
      <c r="R14" s="178">
        <f t="shared" si="9"/>
        <v>0</v>
      </c>
      <c r="S14" s="430"/>
      <c r="T14" s="438"/>
      <c r="U14" s="432"/>
      <c r="V14" s="433"/>
      <c r="W14" s="433"/>
      <c r="X14" s="433"/>
      <c r="Y14" s="433"/>
      <c r="Z14" s="433"/>
      <c r="AA14" s="433"/>
      <c r="AB14" s="433"/>
      <c r="AC14" s="433"/>
      <c r="AD14" s="433"/>
      <c r="AE14" s="434"/>
    </row>
    <row r="15" spans="1:31" ht="12" customHeight="1">
      <c r="A15" s="21" t="s">
        <v>2</v>
      </c>
      <c r="B15" s="22">
        <f t="shared" si="4"/>
        <v>10</v>
      </c>
      <c r="C15" s="123"/>
      <c r="D15" s="123"/>
      <c r="E15" s="123"/>
      <c r="F15" s="76">
        <f t="shared" si="2"/>
        <v>0</v>
      </c>
      <c r="G15" s="91">
        <f t="shared" si="3"/>
      </c>
      <c r="H15" s="124"/>
      <c r="I15" s="124"/>
      <c r="J15" s="178">
        <f t="shared" si="5"/>
        <v>0</v>
      </c>
      <c r="K15" s="124"/>
      <c r="L15" s="178">
        <f t="shared" si="6"/>
        <v>0</v>
      </c>
      <c r="M15" s="124"/>
      <c r="N15" s="178">
        <f t="shared" si="7"/>
        <v>0</v>
      </c>
      <c r="O15" s="124"/>
      <c r="P15" s="178">
        <f t="shared" si="8"/>
        <v>0</v>
      </c>
      <c r="Q15" s="124"/>
      <c r="R15" s="178">
        <f t="shared" si="9"/>
        <v>0</v>
      </c>
      <c r="S15" s="430"/>
      <c r="T15" s="438"/>
      <c r="U15" s="432"/>
      <c r="V15" s="433"/>
      <c r="W15" s="433"/>
      <c r="X15" s="433"/>
      <c r="Y15" s="433"/>
      <c r="Z15" s="433"/>
      <c r="AA15" s="433"/>
      <c r="AB15" s="433"/>
      <c r="AC15" s="433"/>
      <c r="AD15" s="433"/>
      <c r="AE15" s="434"/>
    </row>
    <row r="16" spans="1:31" ht="12" customHeight="1">
      <c r="A16" s="21" t="s">
        <v>3</v>
      </c>
      <c r="B16" s="22">
        <f t="shared" si="4"/>
        <v>11</v>
      </c>
      <c r="C16" s="123"/>
      <c r="D16" s="123"/>
      <c r="E16" s="123"/>
      <c r="F16" s="76">
        <f t="shared" si="2"/>
        <v>0</v>
      </c>
      <c r="G16" s="91">
        <f t="shared" si="3"/>
      </c>
      <c r="H16" s="124"/>
      <c r="I16" s="124"/>
      <c r="J16" s="178">
        <f t="shared" si="5"/>
        <v>0</v>
      </c>
      <c r="K16" s="124"/>
      <c r="L16" s="178">
        <f t="shared" si="6"/>
        <v>0</v>
      </c>
      <c r="M16" s="124"/>
      <c r="N16" s="178">
        <f t="shared" si="7"/>
        <v>0</v>
      </c>
      <c r="O16" s="124"/>
      <c r="P16" s="178">
        <f t="shared" si="8"/>
        <v>0</v>
      </c>
      <c r="Q16" s="124"/>
      <c r="R16" s="178">
        <f t="shared" si="9"/>
        <v>0</v>
      </c>
      <c r="S16" s="430"/>
      <c r="T16" s="438"/>
      <c r="U16" s="432"/>
      <c r="V16" s="433"/>
      <c r="W16" s="433"/>
      <c r="X16" s="433"/>
      <c r="Y16" s="433"/>
      <c r="Z16" s="433"/>
      <c r="AA16" s="433"/>
      <c r="AB16" s="433"/>
      <c r="AC16" s="433"/>
      <c r="AD16" s="433"/>
      <c r="AE16" s="434"/>
    </row>
    <row r="17" spans="1:31" ht="12" customHeight="1">
      <c r="A17" s="21" t="s">
        <v>4</v>
      </c>
      <c r="B17" s="22">
        <f t="shared" si="4"/>
        <v>12</v>
      </c>
      <c r="C17" s="123"/>
      <c r="D17" s="123"/>
      <c r="E17" s="123"/>
      <c r="F17" s="76">
        <f t="shared" si="2"/>
        <v>0</v>
      </c>
      <c r="G17" s="91">
        <f t="shared" si="3"/>
      </c>
      <c r="H17" s="124"/>
      <c r="I17" s="124"/>
      <c r="J17" s="178">
        <f t="shared" si="5"/>
        <v>0</v>
      </c>
      <c r="K17" s="124"/>
      <c r="L17" s="178">
        <f t="shared" si="6"/>
        <v>0</v>
      </c>
      <c r="M17" s="124"/>
      <c r="N17" s="178">
        <f t="shared" si="7"/>
        <v>0</v>
      </c>
      <c r="O17" s="124"/>
      <c r="P17" s="178">
        <f t="shared" si="8"/>
        <v>0</v>
      </c>
      <c r="Q17" s="124"/>
      <c r="R17" s="178">
        <f t="shared" si="9"/>
        <v>0</v>
      </c>
      <c r="S17" s="430"/>
      <c r="T17" s="438"/>
      <c r="U17" s="432"/>
      <c r="V17" s="433"/>
      <c r="W17" s="433"/>
      <c r="X17" s="433"/>
      <c r="Y17" s="433"/>
      <c r="Z17" s="433"/>
      <c r="AA17" s="433"/>
      <c r="AB17" s="433"/>
      <c r="AC17" s="433"/>
      <c r="AD17" s="433"/>
      <c r="AE17" s="434"/>
    </row>
    <row r="18" spans="1:31" ht="12" customHeight="1">
      <c r="A18" s="119" t="s">
        <v>5</v>
      </c>
      <c r="B18" s="120">
        <f t="shared" si="4"/>
        <v>13</v>
      </c>
      <c r="C18" s="123"/>
      <c r="D18" s="123"/>
      <c r="E18" s="123"/>
      <c r="F18" s="76">
        <f t="shared" si="2"/>
        <v>0</v>
      </c>
      <c r="G18" s="91">
        <f t="shared" si="3"/>
      </c>
      <c r="H18" s="124"/>
      <c r="I18" s="124"/>
      <c r="J18" s="178">
        <f t="shared" si="5"/>
        <v>0</v>
      </c>
      <c r="K18" s="124"/>
      <c r="L18" s="178">
        <f t="shared" si="6"/>
        <v>0</v>
      </c>
      <c r="M18" s="124"/>
      <c r="N18" s="178">
        <f t="shared" si="7"/>
        <v>0</v>
      </c>
      <c r="O18" s="124"/>
      <c r="P18" s="178">
        <f t="shared" si="8"/>
        <v>0</v>
      </c>
      <c r="Q18" s="124"/>
      <c r="R18" s="178">
        <f t="shared" si="9"/>
        <v>0</v>
      </c>
      <c r="S18" s="430"/>
      <c r="T18" s="438"/>
      <c r="U18" s="432"/>
      <c r="V18" s="433"/>
      <c r="W18" s="433"/>
      <c r="X18" s="433"/>
      <c r="Y18" s="433"/>
      <c r="Z18" s="433"/>
      <c r="AA18" s="433"/>
      <c r="AB18" s="433"/>
      <c r="AC18" s="433"/>
      <c r="AD18" s="433"/>
      <c r="AE18" s="434"/>
    </row>
    <row r="19" spans="1:31" ht="12" customHeight="1">
      <c r="A19" s="410" t="s">
        <v>104</v>
      </c>
      <c r="B19" s="411"/>
      <c r="C19" s="13">
        <f>SUM(C12:C18)</f>
        <v>0</v>
      </c>
      <c r="D19" s="13">
        <f>SUM(D12:D18)+ROUNDDOWN(F19/60,0)</f>
        <v>0</v>
      </c>
      <c r="E19" s="13">
        <f>F19-60*ROUNDDOWN(F19/60,0)</f>
        <v>0</v>
      </c>
      <c r="F19" s="145">
        <f>SUM(F12:F18)</f>
        <v>0</v>
      </c>
      <c r="G19" s="53">
        <f>IF((D19*60+E19)=0,0,ROUND((C19*60)/(D19*60+E19),1))</f>
        <v>0</v>
      </c>
      <c r="H19" s="27">
        <f>SUM(H12:H18)</f>
        <v>0</v>
      </c>
      <c r="I19" s="27">
        <f>IF(SUM(I12:I18)=0,0,ROUND(AVERAGE(I12:I18),0))</f>
        <v>0</v>
      </c>
      <c r="J19" s="179">
        <f>IF(J18=0,0,1)</f>
        <v>0</v>
      </c>
      <c r="K19" s="27">
        <f>IF(SUM(K12:K18)=0,0,ROUND(AVERAGE(K12:K18),0))</f>
        <v>0</v>
      </c>
      <c r="L19" s="179">
        <f>IF(L18=0,0,1)</f>
        <v>0</v>
      </c>
      <c r="M19" s="27">
        <f>IF(SUM(M12:M18)=0,0,ROUND(AVERAGE(M12:M18),0))</f>
        <v>0</v>
      </c>
      <c r="N19" s="179">
        <f>IF(N18=0,0,1)</f>
        <v>0</v>
      </c>
      <c r="O19" s="27">
        <f>IF(SUM(O12:O18)=0,0,ROUND(AVERAGE(O12:O18),0))</f>
        <v>0</v>
      </c>
      <c r="P19" s="179">
        <f>IF(P18=0,0,1)</f>
        <v>0</v>
      </c>
      <c r="Q19" s="27">
        <f>IF(SUM(Q12:Q18)=0,0,ROUND(AVERAGE(Q12:Q18),0))</f>
        <v>0</v>
      </c>
      <c r="R19" s="179">
        <f>IF(R18=0,0,1)</f>
        <v>0</v>
      </c>
      <c r="S19" s="412"/>
      <c r="T19" s="413"/>
      <c r="U19" s="420"/>
      <c r="V19" s="421"/>
      <c r="W19" s="421"/>
      <c r="X19" s="421"/>
      <c r="Y19" s="421"/>
      <c r="Z19" s="421"/>
      <c r="AA19" s="421"/>
      <c r="AB19" s="421"/>
      <c r="AC19" s="421"/>
      <c r="AD19" s="421"/>
      <c r="AE19" s="422"/>
    </row>
    <row r="20" spans="1:31" ht="12" customHeight="1">
      <c r="A20" s="22" t="s">
        <v>6</v>
      </c>
      <c r="B20" s="22">
        <f>B18+1</f>
        <v>14</v>
      </c>
      <c r="C20" s="123"/>
      <c r="D20" s="123"/>
      <c r="E20" s="123"/>
      <c r="F20" s="76">
        <f aca="true" t="shared" si="10" ref="F20:F26">E20</f>
        <v>0</v>
      </c>
      <c r="G20" s="91">
        <f aca="true" t="shared" si="11" ref="G20:G26">IF((D20*60+F20)=0,"",ROUND((C20*60)/(D20*60+F20),1))</f>
      </c>
      <c r="H20" s="124"/>
      <c r="I20" s="124"/>
      <c r="J20" s="178">
        <f>IF(I20="",0,1)</f>
        <v>0</v>
      </c>
      <c r="K20" s="124"/>
      <c r="L20" s="178">
        <f>IF(K20="",0,1)</f>
        <v>0</v>
      </c>
      <c r="M20" s="124"/>
      <c r="N20" s="178">
        <f>IF(M20="",0,1)</f>
        <v>0</v>
      </c>
      <c r="O20" s="124"/>
      <c r="P20" s="178">
        <f>IF(O20="",0,1)</f>
        <v>0</v>
      </c>
      <c r="Q20" s="124"/>
      <c r="R20" s="178">
        <f>IF(Q20="",0,1)</f>
        <v>0</v>
      </c>
      <c r="S20" s="430"/>
      <c r="T20" s="431"/>
      <c r="U20" s="432"/>
      <c r="V20" s="433"/>
      <c r="W20" s="433"/>
      <c r="X20" s="433"/>
      <c r="Y20" s="433"/>
      <c r="Z20" s="433"/>
      <c r="AA20" s="433"/>
      <c r="AB20" s="433"/>
      <c r="AC20" s="433"/>
      <c r="AD20" s="433"/>
      <c r="AE20" s="434"/>
    </row>
    <row r="21" spans="1:31" ht="12" customHeight="1">
      <c r="A21" s="22" t="s">
        <v>7</v>
      </c>
      <c r="B21" s="22">
        <f aca="true" t="shared" si="12" ref="B21:B26">B20+1</f>
        <v>15</v>
      </c>
      <c r="C21" s="123"/>
      <c r="D21" s="123"/>
      <c r="E21" s="123"/>
      <c r="F21" s="76">
        <f t="shared" si="10"/>
        <v>0</v>
      </c>
      <c r="G21" s="91">
        <f t="shared" si="11"/>
      </c>
      <c r="H21" s="124"/>
      <c r="I21" s="124"/>
      <c r="J21" s="178">
        <f aca="true" t="shared" si="13" ref="J21:J26">IF(I21="",J20,J20+1)</f>
        <v>0</v>
      </c>
      <c r="K21" s="124"/>
      <c r="L21" s="178">
        <f aca="true" t="shared" si="14" ref="L21:L26">IF(K21="",L20,L20+1)</f>
        <v>0</v>
      </c>
      <c r="M21" s="124"/>
      <c r="N21" s="178">
        <f aca="true" t="shared" si="15" ref="N21:N26">IF(M21="",N20,N20+1)</f>
        <v>0</v>
      </c>
      <c r="O21" s="124"/>
      <c r="P21" s="178">
        <f aca="true" t="shared" si="16" ref="P21:P26">IF(O21="",P20,P20+1)</f>
        <v>0</v>
      </c>
      <c r="Q21" s="124"/>
      <c r="R21" s="178">
        <f aca="true" t="shared" si="17" ref="R21:R26">IF(Q21="",R20,R20+1)</f>
        <v>0</v>
      </c>
      <c r="S21" s="430"/>
      <c r="T21" s="431"/>
      <c r="U21" s="432"/>
      <c r="V21" s="433"/>
      <c r="W21" s="433"/>
      <c r="X21" s="433"/>
      <c r="Y21" s="433"/>
      <c r="Z21" s="433"/>
      <c r="AA21" s="433"/>
      <c r="AB21" s="433"/>
      <c r="AC21" s="433"/>
      <c r="AD21" s="433"/>
      <c r="AE21" s="434"/>
    </row>
    <row r="22" spans="1:31" ht="12" customHeight="1">
      <c r="A22" s="22" t="s">
        <v>8</v>
      </c>
      <c r="B22" s="22">
        <f t="shared" si="12"/>
        <v>16</v>
      </c>
      <c r="C22" s="123"/>
      <c r="D22" s="123"/>
      <c r="E22" s="123"/>
      <c r="F22" s="76">
        <f t="shared" si="10"/>
        <v>0</v>
      </c>
      <c r="G22" s="91">
        <f t="shared" si="11"/>
      </c>
      <c r="H22" s="124"/>
      <c r="I22" s="124"/>
      <c r="J22" s="178">
        <f t="shared" si="13"/>
        <v>0</v>
      </c>
      <c r="K22" s="124"/>
      <c r="L22" s="178">
        <f t="shared" si="14"/>
        <v>0</v>
      </c>
      <c r="M22" s="124"/>
      <c r="N22" s="178">
        <f t="shared" si="15"/>
        <v>0</v>
      </c>
      <c r="O22" s="124"/>
      <c r="P22" s="178">
        <f t="shared" si="16"/>
        <v>0</v>
      </c>
      <c r="Q22" s="124"/>
      <c r="R22" s="178">
        <f t="shared" si="17"/>
        <v>0</v>
      </c>
      <c r="S22" s="430"/>
      <c r="T22" s="431"/>
      <c r="U22" s="432"/>
      <c r="V22" s="433"/>
      <c r="W22" s="433"/>
      <c r="X22" s="433"/>
      <c r="Y22" s="433"/>
      <c r="Z22" s="433"/>
      <c r="AA22" s="433"/>
      <c r="AB22" s="433"/>
      <c r="AC22" s="433"/>
      <c r="AD22" s="433"/>
      <c r="AE22" s="434"/>
    </row>
    <row r="23" spans="1:31" ht="12" customHeight="1">
      <c r="A23" s="22" t="s">
        <v>2</v>
      </c>
      <c r="B23" s="22">
        <f t="shared" si="12"/>
        <v>17</v>
      </c>
      <c r="C23" s="123"/>
      <c r="D23" s="123"/>
      <c r="E23" s="123"/>
      <c r="F23" s="76">
        <f t="shared" si="10"/>
        <v>0</v>
      </c>
      <c r="G23" s="91">
        <f t="shared" si="11"/>
      </c>
      <c r="H23" s="124"/>
      <c r="I23" s="124"/>
      <c r="J23" s="178">
        <f t="shared" si="13"/>
        <v>0</v>
      </c>
      <c r="K23" s="124"/>
      <c r="L23" s="178">
        <f t="shared" si="14"/>
        <v>0</v>
      </c>
      <c r="M23" s="124"/>
      <c r="N23" s="178">
        <f t="shared" si="15"/>
        <v>0</v>
      </c>
      <c r="O23" s="124"/>
      <c r="P23" s="178">
        <f t="shared" si="16"/>
        <v>0</v>
      </c>
      <c r="Q23" s="124"/>
      <c r="R23" s="178">
        <f t="shared" si="17"/>
        <v>0</v>
      </c>
      <c r="S23" s="430"/>
      <c r="T23" s="431"/>
      <c r="U23" s="432"/>
      <c r="V23" s="433"/>
      <c r="W23" s="433"/>
      <c r="X23" s="433"/>
      <c r="Y23" s="433"/>
      <c r="Z23" s="433"/>
      <c r="AA23" s="433"/>
      <c r="AB23" s="433"/>
      <c r="AC23" s="433"/>
      <c r="AD23" s="433"/>
      <c r="AE23" s="434"/>
    </row>
    <row r="24" spans="1:31" s="8" customFormat="1" ht="12" customHeight="1">
      <c r="A24" s="22" t="s">
        <v>3</v>
      </c>
      <c r="B24" s="22">
        <f t="shared" si="12"/>
        <v>18</v>
      </c>
      <c r="C24" s="123"/>
      <c r="D24" s="123"/>
      <c r="E24" s="123"/>
      <c r="F24" s="76">
        <f t="shared" si="10"/>
        <v>0</v>
      </c>
      <c r="G24" s="91">
        <f t="shared" si="11"/>
      </c>
      <c r="H24" s="124"/>
      <c r="I24" s="124"/>
      <c r="J24" s="178">
        <f t="shared" si="13"/>
        <v>0</v>
      </c>
      <c r="K24" s="124"/>
      <c r="L24" s="178">
        <f t="shared" si="14"/>
        <v>0</v>
      </c>
      <c r="M24" s="124"/>
      <c r="N24" s="178">
        <f t="shared" si="15"/>
        <v>0</v>
      </c>
      <c r="O24" s="124"/>
      <c r="P24" s="178">
        <f t="shared" si="16"/>
        <v>0</v>
      </c>
      <c r="Q24" s="124"/>
      <c r="R24" s="178">
        <f t="shared" si="17"/>
        <v>0</v>
      </c>
      <c r="S24" s="430"/>
      <c r="T24" s="431"/>
      <c r="U24" s="432"/>
      <c r="V24" s="433"/>
      <c r="W24" s="433"/>
      <c r="X24" s="433"/>
      <c r="Y24" s="433"/>
      <c r="Z24" s="433"/>
      <c r="AA24" s="433"/>
      <c r="AB24" s="433"/>
      <c r="AC24" s="433"/>
      <c r="AD24" s="433"/>
      <c r="AE24" s="434"/>
    </row>
    <row r="25" spans="1:31" ht="12" customHeight="1">
      <c r="A25" s="22" t="s">
        <v>4</v>
      </c>
      <c r="B25" s="22">
        <f t="shared" si="12"/>
        <v>19</v>
      </c>
      <c r="C25" s="123"/>
      <c r="D25" s="123"/>
      <c r="E25" s="123"/>
      <c r="F25" s="76">
        <f t="shared" si="10"/>
        <v>0</v>
      </c>
      <c r="G25" s="91">
        <f t="shared" si="11"/>
      </c>
      <c r="H25" s="124"/>
      <c r="I25" s="124"/>
      <c r="J25" s="178">
        <f t="shared" si="13"/>
        <v>0</v>
      </c>
      <c r="K25" s="124"/>
      <c r="L25" s="178">
        <f t="shared" si="14"/>
        <v>0</v>
      </c>
      <c r="M25" s="124"/>
      <c r="N25" s="178">
        <f t="shared" si="15"/>
        <v>0</v>
      </c>
      <c r="O25" s="124"/>
      <c r="P25" s="178">
        <f t="shared" si="16"/>
        <v>0</v>
      </c>
      <c r="Q25" s="124"/>
      <c r="R25" s="178">
        <f t="shared" si="17"/>
        <v>0</v>
      </c>
      <c r="S25" s="430"/>
      <c r="T25" s="431"/>
      <c r="U25" s="435" t="s">
        <v>156</v>
      </c>
      <c r="V25" s="436"/>
      <c r="W25" s="436"/>
      <c r="X25" s="436"/>
      <c r="Y25" s="436"/>
      <c r="Z25" s="436"/>
      <c r="AA25" s="436"/>
      <c r="AB25" s="436"/>
      <c r="AC25" s="436"/>
      <c r="AD25" s="436"/>
      <c r="AE25" s="437"/>
    </row>
    <row r="26" spans="1:31" ht="12" customHeight="1">
      <c r="A26" s="120" t="s">
        <v>5</v>
      </c>
      <c r="B26" s="120">
        <f t="shared" si="12"/>
        <v>20</v>
      </c>
      <c r="C26" s="123"/>
      <c r="D26" s="123"/>
      <c r="E26" s="123"/>
      <c r="F26" s="76">
        <f t="shared" si="10"/>
        <v>0</v>
      </c>
      <c r="G26" s="91">
        <f t="shared" si="11"/>
      </c>
      <c r="H26" s="124"/>
      <c r="I26" s="124"/>
      <c r="J26" s="178">
        <f t="shared" si="13"/>
        <v>0</v>
      </c>
      <c r="K26" s="124"/>
      <c r="L26" s="178">
        <f t="shared" si="14"/>
        <v>0</v>
      </c>
      <c r="M26" s="124"/>
      <c r="N26" s="178">
        <f t="shared" si="15"/>
        <v>0</v>
      </c>
      <c r="O26" s="124"/>
      <c r="P26" s="178">
        <f t="shared" si="16"/>
        <v>0</v>
      </c>
      <c r="Q26" s="124"/>
      <c r="R26" s="178">
        <f t="shared" si="17"/>
        <v>0</v>
      </c>
      <c r="S26" s="430"/>
      <c r="T26" s="431"/>
      <c r="U26" s="417"/>
      <c r="V26" s="418"/>
      <c r="W26" s="418"/>
      <c r="X26" s="418"/>
      <c r="Y26" s="418"/>
      <c r="Z26" s="418"/>
      <c r="AA26" s="418"/>
      <c r="AB26" s="418"/>
      <c r="AC26" s="418"/>
      <c r="AD26" s="418"/>
      <c r="AE26" s="419"/>
    </row>
    <row r="27" spans="1:31" ht="12" customHeight="1">
      <c r="A27" s="410" t="s">
        <v>105</v>
      </c>
      <c r="B27" s="411"/>
      <c r="C27" s="13">
        <f>SUM(C20:C26)</f>
        <v>0</v>
      </c>
      <c r="D27" s="13">
        <f>SUM(D20:D26)+ROUNDDOWN(F27/60,0)</f>
        <v>0</v>
      </c>
      <c r="E27" s="13">
        <f>F27-60*ROUNDDOWN(F27/60,0)</f>
        <v>0</v>
      </c>
      <c r="F27" s="145">
        <f>SUM(F20:F26)</f>
        <v>0</v>
      </c>
      <c r="G27" s="53">
        <f>IF((D27*60+E27)=0,0,ROUND((C27*60)/(D27*60+E27),1))</f>
        <v>0</v>
      </c>
      <c r="H27" s="27">
        <f>SUM(H20:H26)</f>
        <v>0</v>
      </c>
      <c r="I27" s="27">
        <f>IF(SUM(I20:I26)=0,0,ROUND(AVERAGE(I20:I26),0))</f>
        <v>0</v>
      </c>
      <c r="J27" s="179">
        <f>IF(J26=0,0,1)</f>
        <v>0</v>
      </c>
      <c r="K27" s="27">
        <f>IF(SUM(K20:K26)=0,0,ROUND(AVERAGE(K20:K26),0))</f>
        <v>0</v>
      </c>
      <c r="L27" s="179">
        <f>IF(L26=0,0,1)</f>
        <v>0</v>
      </c>
      <c r="M27" s="27">
        <f>IF(SUM(M20:M26)=0,0,ROUND(AVERAGE(M20:M26),0))</f>
        <v>0</v>
      </c>
      <c r="N27" s="179">
        <f>IF(N26=0,0,1)</f>
        <v>0</v>
      </c>
      <c r="O27" s="27">
        <f>IF(SUM(O20:O26)=0,0,ROUND(AVERAGE(O20:O26),0))</f>
        <v>0</v>
      </c>
      <c r="P27" s="179">
        <f>IF(P26=0,0,1)</f>
        <v>0</v>
      </c>
      <c r="Q27" s="27">
        <f>IF(SUM(Q20:Q26)=0,0,ROUND(AVERAGE(Q20:Q26),0))</f>
        <v>0</v>
      </c>
      <c r="R27" s="179">
        <f>IF(R26=0,0,1)</f>
        <v>0</v>
      </c>
      <c r="S27" s="412"/>
      <c r="T27" s="429"/>
      <c r="U27" s="420"/>
      <c r="V27" s="421"/>
      <c r="W27" s="421"/>
      <c r="X27" s="421"/>
      <c r="Y27" s="421"/>
      <c r="Z27" s="421"/>
      <c r="AA27" s="421"/>
      <c r="AB27" s="421"/>
      <c r="AC27" s="421"/>
      <c r="AD27" s="421"/>
      <c r="AE27" s="422"/>
    </row>
    <row r="28" spans="1:31" s="5" customFormat="1" ht="12" customHeight="1">
      <c r="A28" s="21" t="s">
        <v>6</v>
      </c>
      <c r="B28" s="22">
        <f>B26+1</f>
        <v>21</v>
      </c>
      <c r="C28" s="123"/>
      <c r="D28" s="123"/>
      <c r="E28" s="123"/>
      <c r="F28" s="76">
        <f aca="true" t="shared" si="18" ref="F28:F34">E28</f>
        <v>0</v>
      </c>
      <c r="G28" s="91">
        <f aca="true" t="shared" si="19" ref="G28:G34">IF((D28*60+F28)=0,"",ROUND((C28*60)/(D28*60+F28),1))</f>
      </c>
      <c r="H28" s="124"/>
      <c r="I28" s="124"/>
      <c r="J28" s="178">
        <f>IF(I28="",0,1)</f>
        <v>0</v>
      </c>
      <c r="K28" s="124"/>
      <c r="L28" s="178">
        <f>IF(K28="",0,1)</f>
        <v>0</v>
      </c>
      <c r="M28" s="124"/>
      <c r="N28" s="178">
        <f>IF(M28="",0,1)</f>
        <v>0</v>
      </c>
      <c r="O28" s="124"/>
      <c r="P28" s="178">
        <f>IF(O28="",0,1)</f>
        <v>0</v>
      </c>
      <c r="Q28" s="171"/>
      <c r="R28" s="178">
        <f>IF(Q28="",0,1)</f>
        <v>0</v>
      </c>
      <c r="S28" s="409"/>
      <c r="T28" s="409"/>
      <c r="U28" s="417"/>
      <c r="V28" s="418"/>
      <c r="W28" s="418"/>
      <c r="X28" s="418"/>
      <c r="Y28" s="418"/>
      <c r="Z28" s="418"/>
      <c r="AA28" s="418"/>
      <c r="AB28" s="418"/>
      <c r="AC28" s="418"/>
      <c r="AD28" s="418"/>
      <c r="AE28" s="419"/>
    </row>
    <row r="29" spans="1:31" s="5" customFormat="1" ht="12" customHeight="1">
      <c r="A29" s="21" t="s">
        <v>7</v>
      </c>
      <c r="B29" s="22">
        <f aca="true" t="shared" si="20" ref="B29:B34">B28+1</f>
        <v>22</v>
      </c>
      <c r="C29" s="123"/>
      <c r="D29" s="123"/>
      <c r="E29" s="123"/>
      <c r="F29" s="76">
        <f t="shared" si="18"/>
        <v>0</v>
      </c>
      <c r="G29" s="91">
        <f t="shared" si="19"/>
      </c>
      <c r="H29" s="124"/>
      <c r="I29" s="124"/>
      <c r="J29" s="178">
        <f aca="true" t="shared" si="21" ref="J29:J34">IF(I29="",J28,J28+1)</f>
        <v>0</v>
      </c>
      <c r="K29" s="124"/>
      <c r="L29" s="178">
        <f aca="true" t="shared" si="22" ref="L29:L34">IF(K29="",L28,L28+1)</f>
        <v>0</v>
      </c>
      <c r="M29" s="124"/>
      <c r="N29" s="178">
        <f aca="true" t="shared" si="23" ref="N29:N34">IF(M29="",N28,N28+1)</f>
        <v>0</v>
      </c>
      <c r="O29" s="124"/>
      <c r="P29" s="178">
        <f aca="true" t="shared" si="24" ref="P29:P34">IF(O29="",P28,P28+1)</f>
        <v>0</v>
      </c>
      <c r="Q29" s="171"/>
      <c r="R29" s="178">
        <f aca="true" t="shared" si="25" ref="R29:R34">IF(Q29="",R28,R28+1)</f>
        <v>0</v>
      </c>
      <c r="S29" s="409"/>
      <c r="T29" s="409"/>
      <c r="U29" s="417"/>
      <c r="V29" s="418"/>
      <c r="W29" s="418"/>
      <c r="X29" s="418"/>
      <c r="Y29" s="418"/>
      <c r="Z29" s="418"/>
      <c r="AA29" s="418"/>
      <c r="AB29" s="418"/>
      <c r="AC29" s="418"/>
      <c r="AD29" s="418"/>
      <c r="AE29" s="419"/>
    </row>
    <row r="30" spans="1:31" s="5" customFormat="1" ht="12" customHeight="1">
      <c r="A30" s="21" t="s">
        <v>8</v>
      </c>
      <c r="B30" s="22">
        <f t="shared" si="20"/>
        <v>23</v>
      </c>
      <c r="C30" s="123"/>
      <c r="D30" s="123"/>
      <c r="E30" s="123"/>
      <c r="F30" s="76">
        <f t="shared" si="18"/>
        <v>0</v>
      </c>
      <c r="G30" s="91">
        <f t="shared" si="19"/>
      </c>
      <c r="H30" s="124"/>
      <c r="I30" s="124"/>
      <c r="J30" s="178">
        <f t="shared" si="21"/>
        <v>0</v>
      </c>
      <c r="K30" s="124"/>
      <c r="L30" s="178">
        <f t="shared" si="22"/>
        <v>0</v>
      </c>
      <c r="M30" s="124"/>
      <c r="N30" s="178">
        <f t="shared" si="23"/>
        <v>0</v>
      </c>
      <c r="O30" s="124"/>
      <c r="P30" s="178">
        <f t="shared" si="24"/>
        <v>0</v>
      </c>
      <c r="Q30" s="171"/>
      <c r="R30" s="178">
        <f t="shared" si="25"/>
        <v>0</v>
      </c>
      <c r="S30" s="409"/>
      <c r="T30" s="409"/>
      <c r="U30" s="417"/>
      <c r="V30" s="418"/>
      <c r="W30" s="418"/>
      <c r="X30" s="418"/>
      <c r="Y30" s="418"/>
      <c r="Z30" s="418"/>
      <c r="AA30" s="418"/>
      <c r="AB30" s="418"/>
      <c r="AC30" s="418"/>
      <c r="AD30" s="418"/>
      <c r="AE30" s="419"/>
    </row>
    <row r="31" spans="1:31" s="5" customFormat="1" ht="12" customHeight="1">
      <c r="A31" s="21" t="s">
        <v>2</v>
      </c>
      <c r="B31" s="22">
        <f t="shared" si="20"/>
        <v>24</v>
      </c>
      <c r="C31" s="123"/>
      <c r="D31" s="123"/>
      <c r="E31" s="123"/>
      <c r="F31" s="76">
        <f t="shared" si="18"/>
        <v>0</v>
      </c>
      <c r="G31" s="91">
        <f t="shared" si="19"/>
      </c>
      <c r="H31" s="124"/>
      <c r="I31" s="124"/>
      <c r="J31" s="178">
        <f t="shared" si="21"/>
        <v>0</v>
      </c>
      <c r="K31" s="124"/>
      <c r="L31" s="178">
        <f t="shared" si="22"/>
        <v>0</v>
      </c>
      <c r="M31" s="124"/>
      <c r="N31" s="178">
        <f t="shared" si="23"/>
        <v>0</v>
      </c>
      <c r="O31" s="124"/>
      <c r="P31" s="178">
        <f t="shared" si="24"/>
        <v>0</v>
      </c>
      <c r="Q31" s="171"/>
      <c r="R31" s="178">
        <f t="shared" si="25"/>
        <v>0</v>
      </c>
      <c r="S31" s="409"/>
      <c r="T31" s="409"/>
      <c r="U31" s="417"/>
      <c r="V31" s="418"/>
      <c r="W31" s="418"/>
      <c r="X31" s="418"/>
      <c r="Y31" s="418"/>
      <c r="Z31" s="418"/>
      <c r="AA31" s="418"/>
      <c r="AB31" s="418"/>
      <c r="AC31" s="418"/>
      <c r="AD31" s="418"/>
      <c r="AE31" s="419"/>
    </row>
    <row r="32" spans="1:31" s="5" customFormat="1" ht="12" customHeight="1">
      <c r="A32" s="21" t="s">
        <v>3</v>
      </c>
      <c r="B32" s="22">
        <f t="shared" si="20"/>
        <v>25</v>
      </c>
      <c r="C32" s="123"/>
      <c r="D32" s="123"/>
      <c r="E32" s="123"/>
      <c r="F32" s="76">
        <f t="shared" si="18"/>
        <v>0</v>
      </c>
      <c r="G32" s="91">
        <f t="shared" si="19"/>
      </c>
      <c r="H32" s="124"/>
      <c r="I32" s="124"/>
      <c r="J32" s="178">
        <f t="shared" si="21"/>
        <v>0</v>
      </c>
      <c r="K32" s="124"/>
      <c r="L32" s="178">
        <f t="shared" si="22"/>
        <v>0</v>
      </c>
      <c r="M32" s="124"/>
      <c r="N32" s="178">
        <f t="shared" si="23"/>
        <v>0</v>
      </c>
      <c r="O32" s="124"/>
      <c r="P32" s="178">
        <f t="shared" si="24"/>
        <v>0</v>
      </c>
      <c r="Q32" s="171"/>
      <c r="R32" s="178">
        <f t="shared" si="25"/>
        <v>0</v>
      </c>
      <c r="S32" s="409"/>
      <c r="T32" s="409"/>
      <c r="U32" s="417"/>
      <c r="V32" s="418"/>
      <c r="W32" s="418"/>
      <c r="X32" s="418"/>
      <c r="Y32" s="418"/>
      <c r="Z32" s="418"/>
      <c r="AA32" s="418"/>
      <c r="AB32" s="418"/>
      <c r="AC32" s="418"/>
      <c r="AD32" s="418"/>
      <c r="AE32" s="419"/>
    </row>
    <row r="33" spans="1:31" s="5" customFormat="1" ht="12" customHeight="1">
      <c r="A33" s="21" t="s">
        <v>4</v>
      </c>
      <c r="B33" s="22">
        <f t="shared" si="20"/>
        <v>26</v>
      </c>
      <c r="C33" s="123"/>
      <c r="D33" s="123"/>
      <c r="E33" s="123"/>
      <c r="F33" s="76">
        <f t="shared" si="18"/>
        <v>0</v>
      </c>
      <c r="G33" s="91">
        <f t="shared" si="19"/>
      </c>
      <c r="H33" s="124"/>
      <c r="I33" s="124"/>
      <c r="J33" s="178">
        <f t="shared" si="21"/>
        <v>0</v>
      </c>
      <c r="K33" s="124"/>
      <c r="L33" s="178">
        <f t="shared" si="22"/>
        <v>0</v>
      </c>
      <c r="M33" s="124"/>
      <c r="N33" s="178">
        <f t="shared" si="23"/>
        <v>0</v>
      </c>
      <c r="O33" s="124"/>
      <c r="P33" s="178">
        <f t="shared" si="24"/>
        <v>0</v>
      </c>
      <c r="Q33" s="171"/>
      <c r="R33" s="178">
        <f t="shared" si="25"/>
        <v>0</v>
      </c>
      <c r="S33" s="409"/>
      <c r="T33" s="409"/>
      <c r="U33" s="417"/>
      <c r="V33" s="418"/>
      <c r="W33" s="418"/>
      <c r="X33" s="418"/>
      <c r="Y33" s="418"/>
      <c r="Z33" s="418"/>
      <c r="AA33" s="418"/>
      <c r="AB33" s="418"/>
      <c r="AC33" s="418"/>
      <c r="AD33" s="418"/>
      <c r="AE33" s="419"/>
    </row>
    <row r="34" spans="1:31" s="5" customFormat="1" ht="12" customHeight="1">
      <c r="A34" s="21" t="s">
        <v>5</v>
      </c>
      <c r="B34" s="22">
        <f t="shared" si="20"/>
        <v>27</v>
      </c>
      <c r="C34" s="123"/>
      <c r="D34" s="123"/>
      <c r="E34" s="123"/>
      <c r="F34" s="76">
        <f t="shared" si="18"/>
        <v>0</v>
      </c>
      <c r="G34" s="91">
        <f t="shared" si="19"/>
      </c>
      <c r="H34" s="124"/>
      <c r="I34" s="124"/>
      <c r="J34" s="178">
        <f t="shared" si="21"/>
        <v>0</v>
      </c>
      <c r="K34" s="124"/>
      <c r="L34" s="178">
        <f t="shared" si="22"/>
        <v>0</v>
      </c>
      <c r="M34" s="124"/>
      <c r="N34" s="178">
        <f t="shared" si="23"/>
        <v>0</v>
      </c>
      <c r="O34" s="124"/>
      <c r="P34" s="178">
        <f t="shared" si="24"/>
        <v>0</v>
      </c>
      <c r="Q34" s="171"/>
      <c r="R34" s="178">
        <f t="shared" si="25"/>
        <v>0</v>
      </c>
      <c r="S34" s="409"/>
      <c r="T34" s="409"/>
      <c r="U34" s="417"/>
      <c r="V34" s="418"/>
      <c r="W34" s="418"/>
      <c r="X34" s="418"/>
      <c r="Y34" s="418"/>
      <c r="Z34" s="418"/>
      <c r="AA34" s="418"/>
      <c r="AB34" s="418"/>
      <c r="AC34" s="418"/>
      <c r="AD34" s="418"/>
      <c r="AE34" s="419"/>
    </row>
    <row r="35" spans="1:31" ht="12" customHeight="1">
      <c r="A35" s="410" t="s">
        <v>106</v>
      </c>
      <c r="B35" s="411"/>
      <c r="C35" s="13">
        <f>SUM(C28:C34)</f>
        <v>0</v>
      </c>
      <c r="D35" s="13">
        <f>SUM(D28:D34)+ROUNDDOWN(F35/60,0)</f>
        <v>0</v>
      </c>
      <c r="E35" s="13">
        <f>F35-60*ROUNDDOWN(F35/60,0)</f>
        <v>0</v>
      </c>
      <c r="F35" s="145">
        <f>SUM(F28:F34)</f>
        <v>0</v>
      </c>
      <c r="G35" s="53">
        <f>IF((D35*60+E35)=0,0,ROUND((C35*60)/(D35*60+E35),1))</f>
        <v>0</v>
      </c>
      <c r="H35" s="27">
        <f>SUM(H28:H34)</f>
        <v>0</v>
      </c>
      <c r="I35" s="27">
        <f>IF(SUM(I28:I34)=0,0,ROUND(AVERAGE(I28:I34),0))</f>
        <v>0</v>
      </c>
      <c r="J35" s="179">
        <f>IF(J34=0,0,1)</f>
        <v>0</v>
      </c>
      <c r="K35" s="27">
        <f>IF(SUM(K28:K34)=0,0,ROUND(AVERAGE(K28:K34),0))</f>
        <v>0</v>
      </c>
      <c r="L35" s="179">
        <f>IF(L34=0,0,1)</f>
        <v>0</v>
      </c>
      <c r="M35" s="27">
        <f>IF(SUM(M28:M34)=0,0,ROUND(AVERAGE(M28:M34),0))</f>
        <v>0</v>
      </c>
      <c r="N35" s="179">
        <f>IF(N34=0,0,1)</f>
        <v>0</v>
      </c>
      <c r="O35" s="27">
        <f>IF(SUM(O28:O34)=0,0,ROUND(AVERAGE(O28:O34),0))</f>
        <v>0</v>
      </c>
      <c r="P35" s="179">
        <f>IF(P34=0,0,1)</f>
        <v>0</v>
      </c>
      <c r="Q35" s="27">
        <f>IF(SUM(Q28:Q34)=0,0,ROUND(AVERAGE(Q28:Q34),0))</f>
        <v>0</v>
      </c>
      <c r="R35" s="179">
        <f>IF(R34=0,0,1)</f>
        <v>0</v>
      </c>
      <c r="S35" s="425"/>
      <c r="T35" s="425"/>
      <c r="U35" s="426"/>
      <c r="V35" s="427"/>
      <c r="W35" s="427"/>
      <c r="X35" s="427"/>
      <c r="Y35" s="427"/>
      <c r="Z35" s="427"/>
      <c r="AA35" s="427"/>
      <c r="AB35" s="427"/>
      <c r="AC35" s="427"/>
      <c r="AD35" s="427"/>
      <c r="AE35" s="428"/>
    </row>
    <row r="36" spans="1:31" ht="12" customHeight="1">
      <c r="A36" s="21" t="s">
        <v>6</v>
      </c>
      <c r="B36" s="22">
        <f>B34+1</f>
        <v>28</v>
      </c>
      <c r="C36" s="123"/>
      <c r="D36" s="123"/>
      <c r="E36" s="123"/>
      <c r="F36" s="76">
        <f>E36</f>
        <v>0</v>
      </c>
      <c r="G36" s="91">
        <f>IF((D36*60+F36)=0,"",ROUND((C36*60)/(D36*60+F36),1))</f>
      </c>
      <c r="H36" s="124"/>
      <c r="I36" s="124"/>
      <c r="J36" s="178">
        <f>IF(I36="",0,1)</f>
        <v>0</v>
      </c>
      <c r="K36" s="124"/>
      <c r="L36" s="178">
        <f>IF(K36="",0,1)</f>
        <v>0</v>
      </c>
      <c r="M36" s="124"/>
      <c r="N36" s="178">
        <f>IF(M36="",0,1)</f>
        <v>0</v>
      </c>
      <c r="O36" s="124"/>
      <c r="P36" s="178">
        <f>IF(O36="",0,1)</f>
        <v>0</v>
      </c>
      <c r="Q36" s="171"/>
      <c r="R36" s="178">
        <f>IF(Q36="",0,1)</f>
        <v>0</v>
      </c>
      <c r="S36" s="409"/>
      <c r="T36" s="409"/>
      <c r="U36" s="417"/>
      <c r="V36" s="418"/>
      <c r="W36" s="418"/>
      <c r="X36" s="418"/>
      <c r="Y36" s="418"/>
      <c r="Z36" s="418"/>
      <c r="AA36" s="418"/>
      <c r="AB36" s="418"/>
      <c r="AC36" s="418"/>
      <c r="AD36" s="418"/>
      <c r="AE36" s="419"/>
    </row>
    <row r="37" spans="1:31" ht="12" customHeight="1">
      <c r="A37" s="21" t="s">
        <v>7</v>
      </c>
      <c r="B37" s="22">
        <f>B36+1</f>
        <v>29</v>
      </c>
      <c r="C37" s="123"/>
      <c r="D37" s="123"/>
      <c r="E37" s="123"/>
      <c r="F37" s="76">
        <f>E37</f>
        <v>0</v>
      </c>
      <c r="G37" s="91">
        <f>IF((D37*60+F37)=0,"",ROUND((C37*60)/(D37*60+F37),1))</f>
      </c>
      <c r="H37" s="124"/>
      <c r="I37" s="124"/>
      <c r="J37" s="178">
        <f>IF(I37="",J36,J36+1)</f>
        <v>0</v>
      </c>
      <c r="K37" s="124"/>
      <c r="L37" s="178">
        <f>IF(K37="",0,1)</f>
        <v>0</v>
      </c>
      <c r="M37" s="124"/>
      <c r="N37" s="178">
        <f>IF(M37="",0,1)</f>
        <v>0</v>
      </c>
      <c r="O37" s="124"/>
      <c r="P37" s="178">
        <f>IF(O37="",0,1)</f>
        <v>0</v>
      </c>
      <c r="Q37" s="171"/>
      <c r="R37" s="178">
        <f>IF(Q37="",0,1)</f>
        <v>0</v>
      </c>
      <c r="S37" s="409"/>
      <c r="T37" s="409"/>
      <c r="U37" s="417"/>
      <c r="V37" s="418"/>
      <c r="W37" s="418"/>
      <c r="X37" s="418"/>
      <c r="Y37" s="418"/>
      <c r="Z37" s="418"/>
      <c r="AA37" s="418"/>
      <c r="AB37" s="418"/>
      <c r="AC37" s="418"/>
      <c r="AD37" s="418"/>
      <c r="AE37" s="419"/>
    </row>
    <row r="38" spans="1:31" ht="12" customHeight="1">
      <c r="A38" s="21" t="s">
        <v>8</v>
      </c>
      <c r="B38" s="22">
        <f>B37+1</f>
        <v>30</v>
      </c>
      <c r="C38" s="123"/>
      <c r="D38" s="123"/>
      <c r="E38" s="123"/>
      <c r="F38" s="76">
        <f>E38</f>
        <v>0</v>
      </c>
      <c r="G38" s="91">
        <f>IF((D38*60+F38)=0,"",ROUND((C38*60)/(D38*60+F38),1))</f>
      </c>
      <c r="H38" s="124"/>
      <c r="I38" s="124"/>
      <c r="J38" s="178">
        <f>IF(I38="",J37,J37+1)</f>
        <v>0</v>
      </c>
      <c r="K38" s="124"/>
      <c r="L38" s="178">
        <f>IF(K38="",0,1)</f>
        <v>0</v>
      </c>
      <c r="M38" s="124"/>
      <c r="N38" s="178">
        <f>IF(M38="",0,1)</f>
        <v>0</v>
      </c>
      <c r="O38" s="124"/>
      <c r="P38" s="178">
        <f>IF(O38="",0,1)</f>
        <v>0</v>
      </c>
      <c r="Q38" s="171"/>
      <c r="R38" s="178">
        <f>IF(Q38="",0,1)</f>
        <v>0</v>
      </c>
      <c r="S38" s="423"/>
      <c r="T38" s="424"/>
      <c r="U38" s="417"/>
      <c r="V38" s="418"/>
      <c r="W38" s="418"/>
      <c r="X38" s="418"/>
      <c r="Y38" s="418"/>
      <c r="Z38" s="418"/>
      <c r="AA38" s="418"/>
      <c r="AB38" s="418"/>
      <c r="AC38" s="418"/>
      <c r="AD38" s="418"/>
      <c r="AE38" s="419"/>
    </row>
    <row r="39" spans="1:31" ht="12" customHeight="1">
      <c r="A39" s="21" t="s">
        <v>2</v>
      </c>
      <c r="B39" s="22">
        <f>B38+1</f>
        <v>31</v>
      </c>
      <c r="C39" s="123"/>
      <c r="D39" s="123"/>
      <c r="E39" s="123"/>
      <c r="F39" s="76">
        <f>E39</f>
        <v>0</v>
      </c>
      <c r="G39" s="91">
        <f>IF((D39*60+F39)=0,"",ROUND((C39*60)/(D39*60+F39),1))</f>
      </c>
      <c r="H39" s="124"/>
      <c r="I39" s="124"/>
      <c r="J39" s="178">
        <f>IF(I39="",J38,J38+1)</f>
        <v>0</v>
      </c>
      <c r="K39" s="124"/>
      <c r="L39" s="178">
        <f>IF(K39="",0,1)</f>
        <v>0</v>
      </c>
      <c r="M39" s="124"/>
      <c r="N39" s="178">
        <f>IF(M39="",0,1)</f>
        <v>0</v>
      </c>
      <c r="O39" s="124"/>
      <c r="P39" s="178">
        <f>IF(O39="",0,1)</f>
        <v>0</v>
      </c>
      <c r="Q39" s="171"/>
      <c r="R39" s="178">
        <f>IF(Q39="",0,1)</f>
        <v>0</v>
      </c>
      <c r="S39" s="423"/>
      <c r="T39" s="424"/>
      <c r="U39" s="417"/>
      <c r="V39" s="418"/>
      <c r="W39" s="418"/>
      <c r="X39" s="418"/>
      <c r="Y39" s="418"/>
      <c r="Z39" s="418"/>
      <c r="AA39" s="418"/>
      <c r="AB39" s="418"/>
      <c r="AC39" s="418"/>
      <c r="AD39" s="418"/>
      <c r="AE39" s="419"/>
    </row>
    <row r="40" spans="1:31" ht="12" customHeight="1">
      <c r="A40" s="410" t="s">
        <v>10</v>
      </c>
      <c r="B40" s="411"/>
      <c r="C40" s="13">
        <f>SUM(C36:C39)</f>
        <v>0</v>
      </c>
      <c r="D40" s="13">
        <f>SUM(D36:D39)+ROUNDDOWN(F40/60,0)</f>
        <v>0</v>
      </c>
      <c r="E40" s="13">
        <f>F40-60*ROUNDDOWN(F40/60,0)</f>
        <v>0</v>
      </c>
      <c r="F40" s="145">
        <f>SUM(F36:F39)</f>
        <v>0</v>
      </c>
      <c r="G40" s="53">
        <f>IF((D40*60+E40)=0,0,ROUND((C40*60)/(D40*60+E40),1))</f>
        <v>0</v>
      </c>
      <c r="H40" s="27">
        <f>SUM(H36:H39)</f>
        <v>0</v>
      </c>
      <c r="I40" s="27">
        <f>IF(SUM(I36:I39)=0,0,ROUND(AVERAGE(I36:I39),0))</f>
        <v>0</v>
      </c>
      <c r="J40" s="179">
        <f>IF(J36=0,0,1)</f>
        <v>0</v>
      </c>
      <c r="K40" s="27">
        <f>IF(SUM(K36:K39)=0,0,ROUND(AVERAGE(K36:K39),0))</f>
        <v>0</v>
      </c>
      <c r="L40" s="179">
        <f>IF(L36=0,0,1)</f>
        <v>0</v>
      </c>
      <c r="M40" s="27">
        <f>IF(SUM(M36:M39)=0,0,ROUND(AVERAGE(M36:M39),0))</f>
        <v>0</v>
      </c>
      <c r="N40" s="179">
        <f>IF(N36=0,0,1)</f>
        <v>0</v>
      </c>
      <c r="O40" s="27">
        <f>IF(SUM(O36:O39)=0,0,ROUND(AVERAGE(O36:O39),0))</f>
        <v>0</v>
      </c>
      <c r="P40" s="179">
        <f>IF(P36=0,0,1)</f>
        <v>0</v>
      </c>
      <c r="Q40" s="27">
        <f>IF(SUM(Q36:Q39)=0,0,ROUND(AVERAGE(Q36:Q39),0))</f>
        <v>0</v>
      </c>
      <c r="R40" s="179">
        <f>IF(R36=0,0,1)</f>
        <v>0</v>
      </c>
      <c r="S40" s="412"/>
      <c r="T40" s="413"/>
      <c r="U40" s="420"/>
      <c r="V40" s="421"/>
      <c r="W40" s="421"/>
      <c r="X40" s="421"/>
      <c r="Y40" s="421"/>
      <c r="Z40" s="421"/>
      <c r="AA40" s="421"/>
      <c r="AB40" s="421"/>
      <c r="AC40" s="421"/>
      <c r="AD40" s="421"/>
      <c r="AE40" s="422"/>
    </row>
    <row r="41" spans="1:31" ht="12" customHeight="1">
      <c r="A41" s="406" t="s">
        <v>39</v>
      </c>
      <c r="B41" s="407"/>
      <c r="C41" s="14">
        <f>C10+C19+C27+C35+C40</f>
        <v>0</v>
      </c>
      <c r="D41" s="11">
        <f>D10+D19+D27+D35+D40+ROUNDDOWN(F41/60,0)</f>
        <v>0</v>
      </c>
      <c r="E41" s="11">
        <f>F41-60*ROUNDDOWN(F41/60,0)</f>
        <v>0</v>
      </c>
      <c r="F41" s="147">
        <f>E10+E19+E27+E35+E40</f>
        <v>0</v>
      </c>
      <c r="G41" s="61">
        <f>IF((D41*60+E41)=0,0,ROUND((C41*60)/(D41*60+E41),1))</f>
        <v>0</v>
      </c>
      <c r="H41" s="45">
        <f>H10+H19+H27+H35+H40</f>
        <v>0</v>
      </c>
      <c r="I41" s="28">
        <f>IF(I42=0,"",(I10+I19+I27+I35+I40)/I42)</f>
      </c>
      <c r="J41" s="195"/>
      <c r="K41" s="28">
        <f>IF(K42=0,"",(K10+K19+K27+K35+K40)/K42)</f>
      </c>
      <c r="L41" s="195"/>
      <c r="M41" s="28">
        <f>IF(M42=0,"",(M10+M19+M27+M35+M40)/M42)</f>
      </c>
      <c r="N41" s="195"/>
      <c r="O41" s="28">
        <f>IF(O42=0,"",(O10+O19+O27+O35+O40)/O42)</f>
      </c>
      <c r="P41" s="195"/>
      <c r="Q41" s="28">
        <f>IF(Q42=0,"",(Q10+Q19+Q27+Q35+Q40)/Q42)</f>
      </c>
      <c r="R41" s="195"/>
      <c r="S41" s="39"/>
      <c r="T41" s="39"/>
      <c r="U41" s="39"/>
      <c r="V41" s="39"/>
      <c r="W41" s="39"/>
      <c r="X41" s="39"/>
      <c r="Y41" s="39"/>
      <c r="Z41" s="39"/>
      <c r="AA41" s="2" t="s">
        <v>0</v>
      </c>
      <c r="AB41" s="2" t="s">
        <v>15</v>
      </c>
      <c r="AC41" s="2" t="s">
        <v>16</v>
      </c>
      <c r="AD41" s="2" t="s">
        <v>12</v>
      </c>
      <c r="AE41" s="2" t="s">
        <v>17</v>
      </c>
    </row>
    <row r="42" spans="1:32" ht="12" customHeight="1">
      <c r="A42" s="408"/>
      <c r="B42" s="408"/>
      <c r="C42" s="2" t="s">
        <v>0</v>
      </c>
      <c r="D42" s="2" t="s">
        <v>15</v>
      </c>
      <c r="E42" s="2" t="s">
        <v>16</v>
      </c>
      <c r="F42" s="76"/>
      <c r="G42" s="22" t="s">
        <v>12</v>
      </c>
      <c r="H42" s="37" t="s">
        <v>17</v>
      </c>
      <c r="I42" s="177">
        <f>J11+J19+J27+J35+J40</f>
        <v>0</v>
      </c>
      <c r="J42" s="175"/>
      <c r="K42" s="177">
        <f>L11+L19+L27+L35+L40</f>
        <v>0</v>
      </c>
      <c r="L42" s="175"/>
      <c r="M42" s="177">
        <f>N11+N19+N27+N35+N40</f>
        <v>0</v>
      </c>
      <c r="N42" s="175"/>
      <c r="O42" s="177">
        <f>P11+P19+P27+P35+P40</f>
        <v>0</v>
      </c>
      <c r="P42" s="175"/>
      <c r="Q42" s="177">
        <f>R11+R19+R27+R35+R40</f>
        <v>0</v>
      </c>
      <c r="R42" s="143"/>
      <c r="S42" s="2" t="s">
        <v>0</v>
      </c>
      <c r="T42" s="2" t="s">
        <v>15</v>
      </c>
      <c r="U42" s="2" t="s">
        <v>16</v>
      </c>
      <c r="V42" s="2" t="s">
        <v>20</v>
      </c>
      <c r="W42" s="37" t="s">
        <v>17</v>
      </c>
      <c r="Y42" s="554" t="s">
        <v>164</v>
      </c>
      <c r="Z42" s="554"/>
      <c r="AA42" s="23">
        <f>C41+Novembre!AA41</f>
        <v>0</v>
      </c>
      <c r="AB42" s="23">
        <f>D41+Novembre!AB41+ROUNDDOWN(AF42/60,0)</f>
        <v>0</v>
      </c>
      <c r="AC42" s="12">
        <f>AF42-60*ROUNDDOWN(AF42/60,0)</f>
        <v>0</v>
      </c>
      <c r="AD42" s="12">
        <f>IF((AB42*60+AC42)=0,0,ROUND((AA42*60)/(AB42*60+AC42),1))</f>
        <v>0</v>
      </c>
      <c r="AE42" s="23">
        <f>H41+Novembre!AE41</f>
        <v>0</v>
      </c>
      <c r="AF42" s="10">
        <f>E41+Novembre!AC41</f>
        <v>0</v>
      </c>
    </row>
    <row r="43" spans="1:32" ht="12" customHeight="1">
      <c r="A43" s="477" t="s">
        <v>236</v>
      </c>
      <c r="B43" s="477"/>
      <c r="C43" s="49">
        <f>'Décembre 14'!$C$40</f>
        <v>0</v>
      </c>
      <c r="D43" s="50">
        <f>'Décembre 14'!$D$40</f>
        <v>0</v>
      </c>
      <c r="E43" s="50">
        <f>'Décembre 14'!$E$40</f>
        <v>0</v>
      </c>
      <c r="F43" s="158"/>
      <c r="G43" s="51">
        <f>IF((D43*60+E43)=0,0,ROUND((C43*60)/(D43*60+E43),1))</f>
        <v>0</v>
      </c>
      <c r="H43" s="218">
        <f>'Décembre 14'!$H$40</f>
        <v>0</v>
      </c>
      <c r="I43" s="546" t="s">
        <v>34</v>
      </c>
      <c r="J43" s="547"/>
      <c r="K43" s="547"/>
      <c r="L43" s="547"/>
      <c r="M43" s="547"/>
      <c r="N43" s="547"/>
      <c r="O43" s="547"/>
      <c r="P43" s="547"/>
      <c r="Q43" s="548"/>
      <c r="R43" s="143"/>
      <c r="S43" s="55">
        <f>Juillet!$C$41</f>
        <v>0</v>
      </c>
      <c r="T43" s="55">
        <f>Juillet!$D$41</f>
        <v>0</v>
      </c>
      <c r="U43" s="48">
        <f>Juillet!$E$41</f>
        <v>0</v>
      </c>
      <c r="V43" s="48">
        <f aca="true" t="shared" si="26" ref="V43:V48">IF((T43*60+U43)=0,0,ROUND((S43*60)/(T43*60+U43),1))</f>
        <v>0</v>
      </c>
      <c r="W43" s="57">
        <f>Juillet!$H$41</f>
        <v>0</v>
      </c>
      <c r="Y43" s="549" t="s">
        <v>238</v>
      </c>
      <c r="Z43" s="549"/>
      <c r="AA43" s="239">
        <f>C41+Novembre!AA42</f>
        <v>0</v>
      </c>
      <c r="AB43" s="255">
        <f>D41+Novembre!AB42+ROUNDDOWN(AF43/60,0)</f>
        <v>0</v>
      </c>
      <c r="AC43" s="255">
        <f>AF43-60*ROUNDDOWN(AF43/60,0)</f>
        <v>0</v>
      </c>
      <c r="AD43" s="255">
        <f>IF((AB43*60+AC43)=0,0,ROUND((AA43*60)/(AB43*60+AC43),1))</f>
        <v>0</v>
      </c>
      <c r="AE43" s="239">
        <f>H41+Novembre!AE42</f>
        <v>0</v>
      </c>
      <c r="AF43" s="246">
        <f>E41+Novembre!AC42</f>
        <v>0</v>
      </c>
    </row>
    <row r="44" spans="1:23" ht="12" customHeight="1">
      <c r="A44" s="477" t="s">
        <v>25</v>
      </c>
      <c r="B44" s="477"/>
      <c r="C44" s="49">
        <f>Janvier!C42</f>
        <v>0</v>
      </c>
      <c r="D44" s="49">
        <f>Janvier!D42</f>
        <v>0</v>
      </c>
      <c r="E44" s="49">
        <f>Janvier!E42</f>
        <v>0</v>
      </c>
      <c r="F44" s="148"/>
      <c r="G44" s="48">
        <f aca="true" t="shared" si="27" ref="G44:G49">IF((D44*60+E44)=0,0,ROUND((C44*60)/(D44*60+E44),1))</f>
        <v>0</v>
      </c>
      <c r="H44" s="54">
        <f>Janvier!H42</f>
        <v>0</v>
      </c>
      <c r="I44" s="546" t="s">
        <v>35</v>
      </c>
      <c r="J44" s="547"/>
      <c r="K44" s="547"/>
      <c r="L44" s="547"/>
      <c r="M44" s="547"/>
      <c r="N44" s="547"/>
      <c r="O44" s="547"/>
      <c r="P44" s="547"/>
      <c r="Q44" s="548"/>
      <c r="R44" s="144"/>
      <c r="S44" s="55">
        <f>Août!$C$41</f>
        <v>0</v>
      </c>
      <c r="T44" s="55">
        <f>Août!$D$41</f>
        <v>0</v>
      </c>
      <c r="U44" s="55">
        <f>Août!$E$41</f>
        <v>0</v>
      </c>
      <c r="V44" s="48">
        <f t="shared" si="26"/>
        <v>0</v>
      </c>
      <c r="W44" s="57">
        <f>Août!$H$41</f>
        <v>0</v>
      </c>
    </row>
    <row r="45" spans="1:23" ht="12" customHeight="1">
      <c r="A45" s="477" t="s">
        <v>27</v>
      </c>
      <c r="B45" s="523"/>
      <c r="C45" s="49">
        <f>Février!C38</f>
        <v>0</v>
      </c>
      <c r="D45" s="49">
        <f>Février!D38</f>
        <v>0</v>
      </c>
      <c r="E45" s="49">
        <f>Février!E38</f>
        <v>0</v>
      </c>
      <c r="F45" s="148"/>
      <c r="G45" s="48">
        <f t="shared" si="27"/>
        <v>0</v>
      </c>
      <c r="H45" s="54">
        <f>Février!H38</f>
        <v>0</v>
      </c>
      <c r="I45" s="546" t="s">
        <v>36</v>
      </c>
      <c r="J45" s="547"/>
      <c r="K45" s="547"/>
      <c r="L45" s="547"/>
      <c r="M45" s="547"/>
      <c r="N45" s="547"/>
      <c r="O45" s="547"/>
      <c r="P45" s="547"/>
      <c r="Q45" s="548"/>
      <c r="R45" s="144"/>
      <c r="S45" s="55">
        <f>Septembre!$C$40</f>
        <v>0</v>
      </c>
      <c r="T45" s="48">
        <f>Septembre!$D$40</f>
        <v>0</v>
      </c>
      <c r="U45" s="48">
        <f>Septembre!$E$40</f>
        <v>0</v>
      </c>
      <c r="V45" s="48">
        <f t="shared" si="26"/>
        <v>0</v>
      </c>
      <c r="W45" s="54">
        <f>Septembre!$H$40</f>
        <v>0</v>
      </c>
    </row>
    <row r="46" spans="1:29" ht="12" customHeight="1">
      <c r="A46" s="477" t="s">
        <v>28</v>
      </c>
      <c r="B46" s="477"/>
      <c r="C46" s="55">
        <f>Mars!C42</f>
        <v>0</v>
      </c>
      <c r="D46" s="55">
        <f>Mars!D42</f>
        <v>0</v>
      </c>
      <c r="E46" s="55">
        <f>Mars!E42</f>
        <v>0</v>
      </c>
      <c r="F46" s="148"/>
      <c r="G46" s="48">
        <f t="shared" si="27"/>
        <v>0</v>
      </c>
      <c r="H46" s="54">
        <f>Mars!H42</f>
        <v>0</v>
      </c>
      <c r="I46" s="477" t="s">
        <v>37</v>
      </c>
      <c r="J46" s="477"/>
      <c r="K46" s="477"/>
      <c r="L46" s="477"/>
      <c r="M46" s="477"/>
      <c r="N46" s="477"/>
      <c r="O46" s="477"/>
      <c r="P46" s="477"/>
      <c r="Q46" s="477"/>
      <c r="R46" s="148"/>
      <c r="S46" s="55">
        <f>Octobre!$C$41</f>
        <v>0</v>
      </c>
      <c r="T46" s="55">
        <f>Octobre!$D$41</f>
        <v>0</v>
      </c>
      <c r="U46" s="55">
        <f>Octobre!$E$41</f>
        <v>0</v>
      </c>
      <c r="V46" s="48">
        <f t="shared" si="26"/>
        <v>0</v>
      </c>
      <c r="W46" s="54">
        <f>Octobre!$H$41</f>
        <v>0</v>
      </c>
      <c r="X46" s="66"/>
      <c r="Y46" s="66"/>
      <c r="Z46" s="66"/>
      <c r="AA46" s="66"/>
      <c r="AB46" s="66"/>
      <c r="AC46" s="66"/>
    </row>
    <row r="47" spans="1:29" ht="12" customHeight="1">
      <c r="A47" s="477" t="s">
        <v>31</v>
      </c>
      <c r="B47" s="477"/>
      <c r="C47" s="55">
        <f>Avril!C40</f>
        <v>0</v>
      </c>
      <c r="D47" s="55">
        <f>Avril!D40</f>
        <v>0</v>
      </c>
      <c r="E47" s="48">
        <f>Avril!E40</f>
        <v>0</v>
      </c>
      <c r="F47" s="148"/>
      <c r="G47" s="48">
        <f t="shared" si="27"/>
        <v>0</v>
      </c>
      <c r="H47" s="54">
        <f>Avril!H40</f>
        <v>0</v>
      </c>
      <c r="I47" s="477" t="s">
        <v>38</v>
      </c>
      <c r="J47" s="477"/>
      <c r="K47" s="477"/>
      <c r="L47" s="477"/>
      <c r="M47" s="477"/>
      <c r="N47" s="477"/>
      <c r="O47" s="477"/>
      <c r="P47" s="477"/>
      <c r="Q47" s="477"/>
      <c r="R47" s="148"/>
      <c r="S47" s="55">
        <f>Novembre!C40</f>
        <v>0</v>
      </c>
      <c r="T47" s="55">
        <f>Novembre!D40</f>
        <v>0</v>
      </c>
      <c r="U47" s="55">
        <f>Novembre!E40</f>
        <v>0</v>
      </c>
      <c r="V47" s="48">
        <f t="shared" si="26"/>
        <v>0</v>
      </c>
      <c r="W47" s="56">
        <f>Novembre!H40</f>
        <v>0</v>
      </c>
      <c r="X47" s="66"/>
      <c r="Y47" s="66"/>
      <c r="Z47" s="66"/>
      <c r="AA47" s="66"/>
      <c r="AB47" s="66"/>
      <c r="AC47" s="66"/>
    </row>
    <row r="48" spans="1:29" ht="12" customHeight="1">
      <c r="A48" s="477" t="s">
        <v>32</v>
      </c>
      <c r="B48" s="477"/>
      <c r="C48" s="55">
        <f>Mai!C41</f>
        <v>0</v>
      </c>
      <c r="D48" s="48">
        <f>Mai!D41</f>
        <v>0</v>
      </c>
      <c r="E48" s="48">
        <f>Mai!E41</f>
        <v>0</v>
      </c>
      <c r="F48" s="148"/>
      <c r="G48" s="48">
        <f t="shared" si="27"/>
        <v>0</v>
      </c>
      <c r="H48" s="54">
        <f>Mai!H41</f>
        <v>0</v>
      </c>
      <c r="I48" s="477" t="s">
        <v>39</v>
      </c>
      <c r="J48" s="477"/>
      <c r="K48" s="477"/>
      <c r="L48" s="477"/>
      <c r="M48" s="477"/>
      <c r="N48" s="477"/>
      <c r="O48" s="477"/>
      <c r="P48" s="477"/>
      <c r="Q48" s="477"/>
      <c r="R48" s="148"/>
      <c r="S48" s="55">
        <f>C41</f>
        <v>0</v>
      </c>
      <c r="T48" s="55">
        <f>D41</f>
        <v>0</v>
      </c>
      <c r="U48" s="55">
        <f>E41</f>
        <v>0</v>
      </c>
      <c r="V48" s="48">
        <f t="shared" si="26"/>
        <v>0</v>
      </c>
      <c r="W48" s="56">
        <f>H41</f>
        <v>0</v>
      </c>
      <c r="X48" s="70"/>
      <c r="Y48" s="66"/>
      <c r="Z48" s="66"/>
      <c r="AA48" s="66"/>
      <c r="AB48" s="66"/>
      <c r="AC48" s="66"/>
    </row>
    <row r="49" spans="1:29" ht="12" customHeight="1">
      <c r="A49" s="477" t="s">
        <v>33</v>
      </c>
      <c r="B49" s="477"/>
      <c r="C49" s="55">
        <f>Juin!C39</f>
        <v>0</v>
      </c>
      <c r="D49" s="55">
        <f>Juin!D39</f>
        <v>0</v>
      </c>
      <c r="E49" s="55">
        <f>Juin!E39</f>
        <v>0</v>
      </c>
      <c r="F49" s="149"/>
      <c r="G49" s="48">
        <f t="shared" si="27"/>
        <v>0</v>
      </c>
      <c r="H49" s="56">
        <f>Juin!H39</f>
        <v>0</v>
      </c>
      <c r="X49" s="70"/>
      <c r="Y49" s="70"/>
      <c r="Z49" s="70"/>
      <c r="AA49" s="70"/>
      <c r="AB49" s="70"/>
      <c r="AC49" s="70"/>
    </row>
    <row r="50" spans="19:23" ht="12.75" hidden="1">
      <c r="S50" s="235">
        <f>SUM(C43:C49)+SUM(S43:S48)</f>
        <v>0</v>
      </c>
      <c r="T50" s="235">
        <f>SUM(D43:D49)+SUM(T43:T48)</f>
        <v>0</v>
      </c>
      <c r="U50" s="235">
        <f>SUM(E43:E49)+SUM(U43:U48)</f>
        <v>0</v>
      </c>
      <c r="W50" s="235">
        <f>SUM(H43:H49)+SUM(W43:W48)</f>
        <v>0</v>
      </c>
    </row>
    <row r="51" spans="19:23" ht="12.75" hidden="1">
      <c r="S51" s="235">
        <f>SUM(C44:C49)+SUM(S43:S48)</f>
        <v>0</v>
      </c>
      <c r="T51" s="235">
        <f>SUM(D44:D49)+SUM(T43:T48)</f>
        <v>0</v>
      </c>
      <c r="U51" s="235">
        <f>SUM(E44:E49)+SUM(U43:U48)</f>
        <v>0</v>
      </c>
      <c r="W51" s="235">
        <f>SUM(H44:H49)+SUM(W43:W48)</f>
        <v>0</v>
      </c>
    </row>
  </sheetData>
  <sheetProtection sheet="1" selectLockedCells="1"/>
  <mergeCells count="109">
    <mergeCell ref="U35:AE35"/>
    <mergeCell ref="U33:AE33"/>
    <mergeCell ref="S38:T38"/>
    <mergeCell ref="U26:AE26"/>
    <mergeCell ref="U36:AE36"/>
    <mergeCell ref="U37:AE37"/>
    <mergeCell ref="U38:AE38"/>
    <mergeCell ref="S36:T36"/>
    <mergeCell ref="S37:T37"/>
    <mergeCell ref="U23:AE23"/>
    <mergeCell ref="U24:AE24"/>
    <mergeCell ref="U25:AE25"/>
    <mergeCell ref="U40:AE40"/>
    <mergeCell ref="U28:AE28"/>
    <mergeCell ref="U29:AE29"/>
    <mergeCell ref="U30:AE30"/>
    <mergeCell ref="U31:AE31"/>
    <mergeCell ref="U32:AE32"/>
    <mergeCell ref="U34:AE34"/>
    <mergeCell ref="I43:Q43"/>
    <mergeCell ref="A1:AD1"/>
    <mergeCell ref="A2:A3"/>
    <mergeCell ref="B2:B3"/>
    <mergeCell ref="C2:C3"/>
    <mergeCell ref="D2:D3"/>
    <mergeCell ref="E2:E3"/>
    <mergeCell ref="K2:K3"/>
    <mergeCell ref="U6:AE6"/>
    <mergeCell ref="U21:AE21"/>
    <mergeCell ref="S2:T3"/>
    <mergeCell ref="G2:G3"/>
    <mergeCell ref="I2:I3"/>
    <mergeCell ref="U9:AE9"/>
    <mergeCell ref="S13:T13"/>
    <mergeCell ref="S14:T14"/>
    <mergeCell ref="U2:AE3"/>
    <mergeCell ref="U4:AE4"/>
    <mergeCell ref="U5:AE5"/>
    <mergeCell ref="U7:AE7"/>
    <mergeCell ref="S7:T7"/>
    <mergeCell ref="S8:T8"/>
    <mergeCell ref="U11:AE11"/>
    <mergeCell ref="U12:AE12"/>
    <mergeCell ref="U14:AE14"/>
    <mergeCell ref="U18:AE18"/>
    <mergeCell ref="U8:AE8"/>
    <mergeCell ref="U15:AE15"/>
    <mergeCell ref="U16:AE16"/>
    <mergeCell ref="U17:AE17"/>
    <mergeCell ref="A43:B43"/>
    <mergeCell ref="Y43:Z43"/>
    <mergeCell ref="S15:T15"/>
    <mergeCell ref="A40:B40"/>
    <mergeCell ref="S25:T25"/>
    <mergeCell ref="S31:T31"/>
    <mergeCell ref="S27:T27"/>
    <mergeCell ref="S16:T16"/>
    <mergeCell ref="S17:T17"/>
    <mergeCell ref="S24:T24"/>
    <mergeCell ref="A35:B35"/>
    <mergeCell ref="A42:B42"/>
    <mergeCell ref="Y42:Z42"/>
    <mergeCell ref="A19:B19"/>
    <mergeCell ref="S19:T19"/>
    <mergeCell ref="U19:AE19"/>
    <mergeCell ref="U20:AE20"/>
    <mergeCell ref="S26:T26"/>
    <mergeCell ref="S22:T22"/>
    <mergeCell ref="U22:AE22"/>
    <mergeCell ref="S40:T40"/>
    <mergeCell ref="S34:T34"/>
    <mergeCell ref="A49:B49"/>
    <mergeCell ref="A47:B47"/>
    <mergeCell ref="A45:B45"/>
    <mergeCell ref="S35:T35"/>
    <mergeCell ref="A44:B44"/>
    <mergeCell ref="A41:B41"/>
    <mergeCell ref="I44:Q44"/>
    <mergeCell ref="I45:Q45"/>
    <mergeCell ref="S23:T23"/>
    <mergeCell ref="S33:T33"/>
    <mergeCell ref="S32:T32"/>
    <mergeCell ref="I47:Q47"/>
    <mergeCell ref="A48:B48"/>
    <mergeCell ref="A27:B27"/>
    <mergeCell ref="S28:T28"/>
    <mergeCell ref="S29:T29"/>
    <mergeCell ref="I48:Q48"/>
    <mergeCell ref="A46:B46"/>
    <mergeCell ref="M2:M3"/>
    <mergeCell ref="S6:T6"/>
    <mergeCell ref="S4:T4"/>
    <mergeCell ref="S5:T5"/>
    <mergeCell ref="I46:Q46"/>
    <mergeCell ref="S18:T18"/>
    <mergeCell ref="S21:T21"/>
    <mergeCell ref="S20:T20"/>
    <mergeCell ref="S9:T9"/>
    <mergeCell ref="S30:T30"/>
    <mergeCell ref="S10:T10"/>
    <mergeCell ref="U10:AE10"/>
    <mergeCell ref="A10:B10"/>
    <mergeCell ref="S39:T39"/>
    <mergeCell ref="U39:AE39"/>
    <mergeCell ref="A11:B11"/>
    <mergeCell ref="S11:T11"/>
    <mergeCell ref="S12:T12"/>
    <mergeCell ref="U13:AE13"/>
    <mergeCell ref="U27:AE27"/>
  </mergeCells>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C54"/>
  <sheetViews>
    <sheetView zoomScale="90" zoomScaleNormal="90" zoomScalePageLayoutView="0" workbookViewId="0" topLeftCell="A1">
      <pane ySplit="3" topLeftCell="A42" activePane="bottomLeft" state="frozen"/>
      <selection pane="topLeft" activeCell="A1" sqref="A1"/>
      <selection pane="bottomLeft" activeCell="B39" sqref="B39"/>
    </sheetView>
  </sheetViews>
  <sheetFormatPr defaultColWidth="11.421875" defaultRowHeight="12.75"/>
  <cols>
    <col min="1" max="1" width="8.57421875" style="0" customWidth="1"/>
  </cols>
  <sheetData>
    <row r="1" spans="1:21" ht="15.75" customHeight="1">
      <c r="A1" s="362" t="s">
        <v>159</v>
      </c>
      <c r="B1" s="362"/>
      <c r="C1" s="362"/>
      <c r="D1" s="362"/>
      <c r="E1" s="362"/>
      <c r="F1" s="362"/>
      <c r="G1" s="362"/>
      <c r="H1" s="362"/>
      <c r="I1" s="362"/>
      <c r="J1" s="362"/>
      <c r="K1" s="362"/>
      <c r="L1" s="362"/>
      <c r="M1" s="362"/>
      <c r="N1" s="362"/>
      <c r="O1" s="362"/>
      <c r="P1" s="362"/>
      <c r="Q1" s="362"/>
      <c r="R1" s="362"/>
      <c r="S1" s="362"/>
      <c r="T1" s="362"/>
      <c r="U1" s="362"/>
    </row>
    <row r="2" spans="1:21" ht="15.75" customHeight="1">
      <c r="A2" s="362"/>
      <c r="B2" s="362"/>
      <c r="C2" s="362"/>
      <c r="D2" s="362"/>
      <c r="E2" s="362"/>
      <c r="F2" s="362"/>
      <c r="G2" s="362"/>
      <c r="H2" s="362"/>
      <c r="I2" s="362"/>
      <c r="J2" s="362"/>
      <c r="K2" s="362"/>
      <c r="L2" s="362"/>
      <c r="M2" s="362"/>
      <c r="N2" s="362"/>
      <c r="O2" s="362"/>
      <c r="P2" s="362"/>
      <c r="Q2" s="362"/>
      <c r="R2" s="362"/>
      <c r="S2" s="362"/>
      <c r="T2" s="362"/>
      <c r="U2" s="362"/>
    </row>
    <row r="3" spans="1:29" ht="18.75">
      <c r="A3" s="183"/>
      <c r="B3" s="184">
        <v>11</v>
      </c>
      <c r="C3" s="184">
        <f>B3+1</f>
        <v>12</v>
      </c>
      <c r="D3" s="184">
        <f aca="true" t="shared" si="0" ref="D3:U3">C3+1</f>
        <v>13</v>
      </c>
      <c r="E3" s="184">
        <f t="shared" si="0"/>
        <v>14</v>
      </c>
      <c r="F3" s="184">
        <f t="shared" si="0"/>
        <v>15</v>
      </c>
      <c r="G3" s="184">
        <f t="shared" si="0"/>
        <v>16</v>
      </c>
      <c r="H3" s="184">
        <f t="shared" si="0"/>
        <v>17</v>
      </c>
      <c r="I3" s="184">
        <f t="shared" si="0"/>
        <v>18</v>
      </c>
      <c r="J3" s="184">
        <f t="shared" si="0"/>
        <v>19</v>
      </c>
      <c r="K3" s="184">
        <f t="shared" si="0"/>
        <v>20</v>
      </c>
      <c r="L3" s="184">
        <f t="shared" si="0"/>
        <v>21</v>
      </c>
      <c r="M3" s="184">
        <f t="shared" si="0"/>
        <v>22</v>
      </c>
      <c r="N3" s="184">
        <f t="shared" si="0"/>
        <v>23</v>
      </c>
      <c r="O3" s="184">
        <f t="shared" si="0"/>
        <v>24</v>
      </c>
      <c r="P3" s="184">
        <f t="shared" si="0"/>
        <v>25</v>
      </c>
      <c r="Q3" s="184">
        <f t="shared" si="0"/>
        <v>26</v>
      </c>
      <c r="R3" s="184">
        <f t="shared" si="0"/>
        <v>27</v>
      </c>
      <c r="S3" s="184">
        <f t="shared" si="0"/>
        <v>28</v>
      </c>
      <c r="T3" s="184">
        <f t="shared" si="0"/>
        <v>29</v>
      </c>
      <c r="U3" s="184">
        <f t="shared" si="0"/>
        <v>30</v>
      </c>
      <c r="V3" s="184">
        <f aca="true" t="shared" si="1" ref="V3:AC3">U3+1</f>
        <v>31</v>
      </c>
      <c r="W3" s="184">
        <f t="shared" si="1"/>
        <v>32</v>
      </c>
      <c r="X3" s="184">
        <f t="shared" si="1"/>
        <v>33</v>
      </c>
      <c r="Y3" s="184">
        <f t="shared" si="1"/>
        <v>34</v>
      </c>
      <c r="Z3" s="184">
        <f t="shared" si="1"/>
        <v>35</v>
      </c>
      <c r="AA3" s="184">
        <f t="shared" si="1"/>
        <v>36</v>
      </c>
      <c r="AB3" s="184">
        <f t="shared" si="1"/>
        <v>37</v>
      </c>
      <c r="AC3" s="184">
        <f t="shared" si="1"/>
        <v>38</v>
      </c>
    </row>
    <row r="4" spans="1:29" ht="18.75">
      <c r="A4" s="185">
        <v>24</v>
      </c>
      <c r="B4" s="186">
        <f aca="true" t="shared" si="2" ref="B4:B36">(A4/$B$3)*$B$39</f>
        <v>4.653818181818181</v>
      </c>
      <c r="C4" s="186">
        <f aca="true" t="shared" si="3" ref="C4:C36">(A4/$C$3)*$B$39</f>
        <v>4.266</v>
      </c>
      <c r="D4" s="186">
        <f aca="true" t="shared" si="4" ref="D4:D31">(A4/$D$3)*$B$39</f>
        <v>3.937846153846154</v>
      </c>
      <c r="E4" s="186">
        <f aca="true" t="shared" si="5" ref="E4:E36">(A4/$E$3)*$B$39</f>
        <v>3.6565714285714286</v>
      </c>
      <c r="F4" s="186">
        <f aca="true" t="shared" si="6" ref="F4:F36">(A4/$F$3)*$B$39</f>
        <v>3.4128000000000003</v>
      </c>
      <c r="G4" s="186">
        <f aca="true" t="shared" si="7" ref="G4:G36">(A4/$G$3)*$B$39</f>
        <v>3.1995</v>
      </c>
      <c r="H4" s="186">
        <f aca="true" t="shared" si="8" ref="H4:H36">(A4/$H$3)*$B$39</f>
        <v>3.011294117647059</v>
      </c>
      <c r="I4" s="186">
        <f aca="true" t="shared" si="9" ref="I4:I36">(A4/$I$3)*$B$39</f>
        <v>2.844</v>
      </c>
      <c r="J4" s="186">
        <f aca="true" t="shared" si="10" ref="J4:J36">(A4/$J$3)*$B$39</f>
        <v>2.694315789473684</v>
      </c>
      <c r="K4" s="186">
        <f aca="true" t="shared" si="11" ref="K4:K36">(A4/$K$3)*$B$39</f>
        <v>2.5596</v>
      </c>
      <c r="L4" s="186">
        <f aca="true" t="shared" si="12" ref="L4:L36">(A4/$L$3)*$B$39</f>
        <v>2.4377142857142857</v>
      </c>
      <c r="M4" s="186">
        <f aca="true" t="shared" si="13" ref="M4:M36">(A4/$M$3)*$B$39</f>
        <v>2.3269090909090906</v>
      </c>
      <c r="N4" s="186">
        <f aca="true" t="shared" si="14" ref="N4:N36">(A4/$N$3)*$B$39</f>
        <v>2.2257391304347824</v>
      </c>
      <c r="O4" s="186">
        <f aca="true" t="shared" si="15" ref="O4:O36">(A4/$O$3)*$B$39</f>
        <v>2.133</v>
      </c>
      <c r="P4" s="186">
        <f aca="true" t="shared" si="16" ref="P4:P36">(A4/$P$3)*$B$39</f>
        <v>2.0476799999999997</v>
      </c>
      <c r="Q4" s="186">
        <f aca="true" t="shared" si="17" ref="Q4:Q36">(A4/$Q$3)*$B$39</f>
        <v>1.968923076923077</v>
      </c>
      <c r="R4" s="186">
        <f aca="true" t="shared" si="18" ref="R4:R36">(A4/$R$3)*$B$39</f>
        <v>1.896</v>
      </c>
      <c r="S4" s="186">
        <f aca="true" t="shared" si="19" ref="S4:S36">(A4/$S$3)*$B$39</f>
        <v>1.8282857142857143</v>
      </c>
      <c r="T4" s="186">
        <f aca="true" t="shared" si="20" ref="T4:T36">(A4/$T$3)*$B$39</f>
        <v>1.7652413793103447</v>
      </c>
      <c r="U4" s="186">
        <f aca="true" t="shared" si="21" ref="U4:U36">(A4/$U$3)*$B$39</f>
        <v>1.7064000000000001</v>
      </c>
      <c r="V4" s="188">
        <f aca="true" t="shared" si="22" ref="V4:V36">(A4/$V$3)*$B$39</f>
        <v>1.6513548387096775</v>
      </c>
      <c r="W4" s="188">
        <f aca="true" t="shared" si="23" ref="W4:W36">(A4/$W$3)*$B$39</f>
        <v>1.59975</v>
      </c>
      <c r="X4" s="188">
        <f aca="true" t="shared" si="24" ref="X4:X36">(A4/$X$3)*$B$39</f>
        <v>1.5512727272727274</v>
      </c>
      <c r="Y4" s="188">
        <f aca="true" t="shared" si="25" ref="Y4:Y36">(A4/$Y$3)*$B$39</f>
        <v>1.5056470588235296</v>
      </c>
      <c r="Z4" s="188">
        <f aca="true" t="shared" si="26" ref="Z4:Z36">(A4/$Z$3)*$B$39</f>
        <v>1.4626285714285714</v>
      </c>
      <c r="AA4" s="188">
        <f aca="true" t="shared" si="27" ref="AA4:AA36">(A4/$AA$3)*$B$39</f>
        <v>1.422</v>
      </c>
      <c r="AB4" s="188">
        <f aca="true" t="shared" si="28" ref="AB4:AB36">(A4/$AB$3)*$B$39</f>
        <v>1.3835675675675676</v>
      </c>
      <c r="AC4" s="188">
        <f aca="true" t="shared" si="29" ref="AC4:AC36">(A4/$AC$3)*$B$39</f>
        <v>1.347157894736842</v>
      </c>
    </row>
    <row r="5" spans="1:29" ht="18.75">
      <c r="A5" s="185">
        <f>A4+1</f>
        <v>25</v>
      </c>
      <c r="B5" s="186">
        <f t="shared" si="2"/>
        <v>4.8477272727272736</v>
      </c>
      <c r="C5" s="186">
        <f t="shared" si="3"/>
        <v>4.4437500000000005</v>
      </c>
      <c r="D5" s="186">
        <f t="shared" si="4"/>
        <v>4.101923076923077</v>
      </c>
      <c r="E5" s="186">
        <f t="shared" si="5"/>
        <v>3.8089285714285714</v>
      </c>
      <c r="F5" s="186">
        <f t="shared" si="6"/>
        <v>3.555</v>
      </c>
      <c r="G5" s="186">
        <f t="shared" si="7"/>
        <v>3.3328125</v>
      </c>
      <c r="H5" s="186">
        <f t="shared" si="8"/>
        <v>3.1367647058823533</v>
      </c>
      <c r="I5" s="186">
        <f t="shared" si="9"/>
        <v>2.9625</v>
      </c>
      <c r="J5" s="186">
        <f t="shared" si="10"/>
        <v>2.806578947368421</v>
      </c>
      <c r="K5" s="186">
        <f t="shared" si="11"/>
        <v>2.66625</v>
      </c>
      <c r="L5" s="186">
        <f t="shared" si="12"/>
        <v>2.539285714285714</v>
      </c>
      <c r="M5" s="186">
        <f t="shared" si="13"/>
        <v>2.4238636363636368</v>
      </c>
      <c r="N5" s="186">
        <f t="shared" si="14"/>
        <v>2.3184782608695653</v>
      </c>
      <c r="O5" s="186">
        <f t="shared" si="15"/>
        <v>2.2218750000000003</v>
      </c>
      <c r="P5" s="186">
        <f t="shared" si="16"/>
        <v>2.133</v>
      </c>
      <c r="Q5" s="186">
        <f t="shared" si="17"/>
        <v>2.0509615384615385</v>
      </c>
      <c r="R5" s="186">
        <f t="shared" si="18"/>
        <v>1.975</v>
      </c>
      <c r="S5" s="186">
        <f t="shared" si="19"/>
        <v>1.9044642857142857</v>
      </c>
      <c r="T5" s="186">
        <f t="shared" si="20"/>
        <v>1.8387931034482758</v>
      </c>
      <c r="U5" s="186">
        <f t="shared" si="21"/>
        <v>1.7775</v>
      </c>
      <c r="V5" s="188">
        <f t="shared" si="22"/>
        <v>1.7201612903225805</v>
      </c>
      <c r="W5" s="188">
        <f t="shared" si="23"/>
        <v>1.66640625</v>
      </c>
      <c r="X5" s="188">
        <f t="shared" si="24"/>
        <v>1.615909090909091</v>
      </c>
      <c r="Y5" s="188">
        <f t="shared" si="25"/>
        <v>1.5683823529411767</v>
      </c>
      <c r="Z5" s="188">
        <f t="shared" si="26"/>
        <v>1.5235714285714286</v>
      </c>
      <c r="AA5" s="188">
        <f t="shared" si="27"/>
        <v>1.48125</v>
      </c>
      <c r="AB5" s="188">
        <f t="shared" si="28"/>
        <v>1.441216216216216</v>
      </c>
      <c r="AC5" s="188">
        <f t="shared" si="29"/>
        <v>1.4032894736842105</v>
      </c>
    </row>
    <row r="6" spans="1:29" ht="18.75">
      <c r="A6" s="185">
        <f aca="true" t="shared" si="30" ref="A6:A34">A5+1</f>
        <v>26</v>
      </c>
      <c r="B6" s="186">
        <f t="shared" si="2"/>
        <v>5.041636363636364</v>
      </c>
      <c r="C6" s="186">
        <f t="shared" si="3"/>
        <v>4.621499999999999</v>
      </c>
      <c r="D6" s="186">
        <f t="shared" si="4"/>
        <v>4.266</v>
      </c>
      <c r="E6" s="186">
        <f t="shared" si="5"/>
        <v>3.9612857142857143</v>
      </c>
      <c r="F6" s="186">
        <f t="shared" si="6"/>
        <v>3.6972</v>
      </c>
      <c r="G6" s="186">
        <f t="shared" si="7"/>
        <v>3.466125</v>
      </c>
      <c r="H6" s="186">
        <f t="shared" si="8"/>
        <v>3.2622352941176467</v>
      </c>
      <c r="I6" s="186">
        <f t="shared" si="9"/>
        <v>3.081</v>
      </c>
      <c r="J6" s="186">
        <f t="shared" si="10"/>
        <v>2.918842105263158</v>
      </c>
      <c r="K6" s="186">
        <f t="shared" si="11"/>
        <v>2.7729</v>
      </c>
      <c r="L6" s="186">
        <f t="shared" si="12"/>
        <v>2.640857142857143</v>
      </c>
      <c r="M6" s="186">
        <f t="shared" si="13"/>
        <v>2.520818181818182</v>
      </c>
      <c r="N6" s="186">
        <f t="shared" si="14"/>
        <v>2.4112173913043478</v>
      </c>
      <c r="O6" s="186">
        <f t="shared" si="15"/>
        <v>2.3107499999999996</v>
      </c>
      <c r="P6" s="186">
        <f t="shared" si="16"/>
        <v>2.2183200000000003</v>
      </c>
      <c r="Q6" s="186">
        <f t="shared" si="17"/>
        <v>2.133</v>
      </c>
      <c r="R6" s="186">
        <f t="shared" si="18"/>
        <v>2.054</v>
      </c>
      <c r="S6" s="186">
        <f t="shared" si="19"/>
        <v>1.9806428571428571</v>
      </c>
      <c r="T6" s="186">
        <f t="shared" si="20"/>
        <v>1.912344827586207</v>
      </c>
      <c r="U6" s="186">
        <f t="shared" si="21"/>
        <v>1.8486</v>
      </c>
      <c r="V6" s="188">
        <f t="shared" si="22"/>
        <v>1.788967741935484</v>
      </c>
      <c r="W6" s="188">
        <f t="shared" si="23"/>
        <v>1.7330625</v>
      </c>
      <c r="X6" s="188">
        <f t="shared" si="24"/>
        <v>1.6805454545454546</v>
      </c>
      <c r="Y6" s="188">
        <f t="shared" si="25"/>
        <v>1.6311176470588233</v>
      </c>
      <c r="Z6" s="188">
        <f t="shared" si="26"/>
        <v>1.5845142857142858</v>
      </c>
      <c r="AA6" s="188">
        <f t="shared" si="27"/>
        <v>1.5405</v>
      </c>
      <c r="AB6" s="188">
        <f t="shared" si="28"/>
        <v>1.498864864864865</v>
      </c>
      <c r="AC6" s="188">
        <f t="shared" si="29"/>
        <v>1.459421052631579</v>
      </c>
    </row>
    <row r="7" spans="1:29" ht="18.75">
      <c r="A7" s="185">
        <f t="shared" si="30"/>
        <v>27</v>
      </c>
      <c r="B7" s="186">
        <f t="shared" si="2"/>
        <v>5.235545454545455</v>
      </c>
      <c r="C7" s="186">
        <f t="shared" si="3"/>
        <v>4.79925</v>
      </c>
      <c r="D7" s="186">
        <f t="shared" si="4"/>
        <v>4.430076923076923</v>
      </c>
      <c r="E7" s="186">
        <f t="shared" si="5"/>
        <v>4.113642857142858</v>
      </c>
      <c r="F7" s="186">
        <f t="shared" si="6"/>
        <v>3.8394</v>
      </c>
      <c r="G7" s="186">
        <f t="shared" si="7"/>
        <v>3.5994375</v>
      </c>
      <c r="H7" s="186">
        <f t="shared" si="8"/>
        <v>3.387705882352941</v>
      </c>
      <c r="I7" s="186">
        <f t="shared" si="9"/>
        <v>3.1995</v>
      </c>
      <c r="J7" s="186">
        <f t="shared" si="10"/>
        <v>3.0311052631578947</v>
      </c>
      <c r="K7" s="186">
        <f t="shared" si="11"/>
        <v>2.87955</v>
      </c>
      <c r="L7" s="186">
        <f t="shared" si="12"/>
        <v>2.7424285714285714</v>
      </c>
      <c r="M7" s="186">
        <f t="shared" si="13"/>
        <v>2.6177727272727274</v>
      </c>
      <c r="N7" s="186">
        <f t="shared" si="14"/>
        <v>2.5039565217391306</v>
      </c>
      <c r="O7" s="186">
        <f t="shared" si="15"/>
        <v>2.399625</v>
      </c>
      <c r="P7" s="186">
        <f t="shared" si="16"/>
        <v>2.30364</v>
      </c>
      <c r="Q7" s="186">
        <f t="shared" si="17"/>
        <v>2.2150384615384615</v>
      </c>
      <c r="R7" s="186">
        <f t="shared" si="18"/>
        <v>2.133</v>
      </c>
      <c r="S7" s="186">
        <f t="shared" si="19"/>
        <v>2.056821428571429</v>
      </c>
      <c r="T7" s="186">
        <f t="shared" si="20"/>
        <v>1.9858965517241378</v>
      </c>
      <c r="U7" s="186">
        <f t="shared" si="21"/>
        <v>1.9197</v>
      </c>
      <c r="V7" s="188">
        <f t="shared" si="22"/>
        <v>1.8577741935483871</v>
      </c>
      <c r="W7" s="188">
        <f t="shared" si="23"/>
        <v>1.79971875</v>
      </c>
      <c r="X7" s="188">
        <f t="shared" si="24"/>
        <v>1.7451818181818184</v>
      </c>
      <c r="Y7" s="188">
        <f t="shared" si="25"/>
        <v>1.6938529411764705</v>
      </c>
      <c r="Z7" s="188">
        <f t="shared" si="26"/>
        <v>1.645457142857143</v>
      </c>
      <c r="AA7" s="188">
        <f t="shared" si="27"/>
        <v>1.59975</v>
      </c>
      <c r="AB7" s="188">
        <f t="shared" si="28"/>
        <v>1.5565135135135135</v>
      </c>
      <c r="AC7" s="188">
        <f t="shared" si="29"/>
        <v>1.5155526315789474</v>
      </c>
    </row>
    <row r="8" spans="1:29" ht="18.75">
      <c r="A8" s="185">
        <f t="shared" si="30"/>
        <v>28</v>
      </c>
      <c r="B8" s="186">
        <f t="shared" si="2"/>
        <v>5.429454545454545</v>
      </c>
      <c r="C8" s="186">
        <f t="shared" si="3"/>
        <v>4.977</v>
      </c>
      <c r="D8" s="186">
        <f t="shared" si="4"/>
        <v>4.594153846153846</v>
      </c>
      <c r="E8" s="186">
        <f t="shared" si="5"/>
        <v>4.266</v>
      </c>
      <c r="F8" s="186">
        <f t="shared" si="6"/>
        <v>3.9816000000000003</v>
      </c>
      <c r="G8" s="186">
        <f t="shared" si="7"/>
        <v>3.7327500000000002</v>
      </c>
      <c r="H8" s="186">
        <f t="shared" si="8"/>
        <v>3.513176470588235</v>
      </c>
      <c r="I8" s="186">
        <f t="shared" si="9"/>
        <v>3.318</v>
      </c>
      <c r="J8" s="186">
        <f t="shared" si="10"/>
        <v>3.1433684210526316</v>
      </c>
      <c r="K8" s="186">
        <f t="shared" si="11"/>
        <v>2.9861999999999997</v>
      </c>
      <c r="L8" s="186">
        <f t="shared" si="12"/>
        <v>2.844</v>
      </c>
      <c r="M8" s="186">
        <f t="shared" si="13"/>
        <v>2.7147272727272727</v>
      </c>
      <c r="N8" s="186">
        <f t="shared" si="14"/>
        <v>2.596695652173913</v>
      </c>
      <c r="O8" s="186">
        <f t="shared" si="15"/>
        <v>2.4885</v>
      </c>
      <c r="P8" s="186">
        <f t="shared" si="16"/>
        <v>2.3889600000000004</v>
      </c>
      <c r="Q8" s="186">
        <f t="shared" si="17"/>
        <v>2.297076923076923</v>
      </c>
      <c r="R8" s="186">
        <f t="shared" si="18"/>
        <v>2.2119999999999997</v>
      </c>
      <c r="S8" s="186">
        <f t="shared" si="19"/>
        <v>2.133</v>
      </c>
      <c r="T8" s="186">
        <f t="shared" si="20"/>
        <v>2.059448275862069</v>
      </c>
      <c r="U8" s="186">
        <f t="shared" si="21"/>
        <v>1.9908000000000001</v>
      </c>
      <c r="V8" s="188">
        <f t="shared" si="22"/>
        <v>1.9265806451612904</v>
      </c>
      <c r="W8" s="188">
        <f t="shared" si="23"/>
        <v>1.8663750000000001</v>
      </c>
      <c r="X8" s="188">
        <f t="shared" si="24"/>
        <v>1.8098181818181818</v>
      </c>
      <c r="Y8" s="188">
        <f t="shared" si="25"/>
        <v>1.7565882352941176</v>
      </c>
      <c r="Z8" s="188">
        <f t="shared" si="26"/>
        <v>1.7064000000000001</v>
      </c>
      <c r="AA8" s="188">
        <f t="shared" si="27"/>
        <v>1.659</v>
      </c>
      <c r="AB8" s="188">
        <f t="shared" si="28"/>
        <v>1.6141621621621622</v>
      </c>
      <c r="AC8" s="188">
        <f t="shared" si="29"/>
        <v>1.5716842105263158</v>
      </c>
    </row>
    <row r="9" spans="1:29" ht="18.75">
      <c r="A9" s="185">
        <f t="shared" si="30"/>
        <v>29</v>
      </c>
      <c r="B9" s="186">
        <f t="shared" si="2"/>
        <v>5.623363636363636</v>
      </c>
      <c r="C9" s="186">
        <f t="shared" si="3"/>
        <v>5.15475</v>
      </c>
      <c r="D9" s="186">
        <f t="shared" si="4"/>
        <v>4.758230769230769</v>
      </c>
      <c r="E9" s="186">
        <f t="shared" si="5"/>
        <v>4.418357142857143</v>
      </c>
      <c r="F9" s="186">
        <f t="shared" si="6"/>
        <v>4.1238</v>
      </c>
      <c r="G9" s="186">
        <f t="shared" si="7"/>
        <v>3.8660625</v>
      </c>
      <c r="H9" s="186">
        <f t="shared" si="8"/>
        <v>3.6386470588235293</v>
      </c>
      <c r="I9" s="186">
        <f t="shared" si="9"/>
        <v>3.4365</v>
      </c>
      <c r="J9" s="186">
        <f t="shared" si="10"/>
        <v>3.2556315789473684</v>
      </c>
      <c r="K9" s="186">
        <f t="shared" si="11"/>
        <v>3.09285</v>
      </c>
      <c r="L9" s="186">
        <f t="shared" si="12"/>
        <v>2.9455714285714287</v>
      </c>
      <c r="M9" s="186">
        <f t="shared" si="13"/>
        <v>2.811681818181818</v>
      </c>
      <c r="N9" s="186">
        <f t="shared" si="14"/>
        <v>2.689434782608696</v>
      </c>
      <c r="O9" s="186">
        <f t="shared" si="15"/>
        <v>2.577375</v>
      </c>
      <c r="P9" s="186">
        <f t="shared" si="16"/>
        <v>2.47428</v>
      </c>
      <c r="Q9" s="186">
        <f t="shared" si="17"/>
        <v>2.3791153846153845</v>
      </c>
      <c r="R9" s="186">
        <f t="shared" si="18"/>
        <v>2.2910000000000004</v>
      </c>
      <c r="S9" s="186">
        <f t="shared" si="19"/>
        <v>2.2091785714285717</v>
      </c>
      <c r="T9" s="186">
        <f t="shared" si="20"/>
        <v>2.133</v>
      </c>
      <c r="U9" s="186">
        <f t="shared" si="21"/>
        <v>2.0619</v>
      </c>
      <c r="V9" s="188">
        <f t="shared" si="22"/>
        <v>1.9953870967741933</v>
      </c>
      <c r="W9" s="188">
        <f t="shared" si="23"/>
        <v>1.93303125</v>
      </c>
      <c r="X9" s="188">
        <f t="shared" si="24"/>
        <v>1.8744545454545454</v>
      </c>
      <c r="Y9" s="188">
        <f t="shared" si="25"/>
        <v>1.8193235294117647</v>
      </c>
      <c r="Z9" s="188">
        <f t="shared" si="26"/>
        <v>1.7673428571428573</v>
      </c>
      <c r="AA9" s="188">
        <f t="shared" si="27"/>
        <v>1.71825</v>
      </c>
      <c r="AB9" s="188">
        <f t="shared" si="28"/>
        <v>1.6718108108108107</v>
      </c>
      <c r="AC9" s="188">
        <f t="shared" si="29"/>
        <v>1.6278157894736842</v>
      </c>
    </row>
    <row r="10" spans="1:29" ht="18.75">
      <c r="A10" s="185">
        <f t="shared" si="30"/>
        <v>30</v>
      </c>
      <c r="B10" s="186">
        <f t="shared" si="2"/>
        <v>5.8172727272727265</v>
      </c>
      <c r="C10" s="186">
        <f t="shared" si="3"/>
        <v>5.3325</v>
      </c>
      <c r="D10" s="186">
        <f t="shared" si="4"/>
        <v>4.922307692307692</v>
      </c>
      <c r="E10" s="186">
        <f t="shared" si="5"/>
        <v>4.570714285714286</v>
      </c>
      <c r="F10" s="186">
        <f t="shared" si="6"/>
        <v>4.266</v>
      </c>
      <c r="G10" s="186">
        <f t="shared" si="7"/>
        <v>3.999375</v>
      </c>
      <c r="H10" s="186">
        <f t="shared" si="8"/>
        <v>3.7641176470588236</v>
      </c>
      <c r="I10" s="186">
        <f t="shared" si="9"/>
        <v>3.555</v>
      </c>
      <c r="J10" s="186">
        <f t="shared" si="10"/>
        <v>3.3678947368421053</v>
      </c>
      <c r="K10" s="186">
        <f t="shared" si="11"/>
        <v>3.1995</v>
      </c>
      <c r="L10" s="186">
        <f t="shared" si="12"/>
        <v>3.047142857142857</v>
      </c>
      <c r="M10" s="186">
        <f t="shared" si="13"/>
        <v>2.9086363636363632</v>
      </c>
      <c r="N10" s="186">
        <f t="shared" si="14"/>
        <v>2.7821739130434784</v>
      </c>
      <c r="O10" s="186">
        <f t="shared" si="15"/>
        <v>2.66625</v>
      </c>
      <c r="P10" s="186">
        <f t="shared" si="16"/>
        <v>2.5596</v>
      </c>
      <c r="Q10" s="186">
        <f t="shared" si="17"/>
        <v>2.461153846153846</v>
      </c>
      <c r="R10" s="186">
        <f t="shared" si="18"/>
        <v>2.37</v>
      </c>
      <c r="S10" s="186">
        <f t="shared" si="19"/>
        <v>2.285357142857143</v>
      </c>
      <c r="T10" s="186">
        <f t="shared" si="20"/>
        <v>2.206551724137931</v>
      </c>
      <c r="U10" s="186">
        <f t="shared" si="21"/>
        <v>2.133</v>
      </c>
      <c r="V10" s="188">
        <f t="shared" si="22"/>
        <v>2.064193548387097</v>
      </c>
      <c r="W10" s="188">
        <f t="shared" si="23"/>
        <v>1.9996875</v>
      </c>
      <c r="X10" s="188">
        <f t="shared" si="24"/>
        <v>1.939090909090909</v>
      </c>
      <c r="Y10" s="188">
        <f t="shared" si="25"/>
        <v>1.8820588235294118</v>
      </c>
      <c r="Z10" s="188">
        <f t="shared" si="26"/>
        <v>1.8282857142857143</v>
      </c>
      <c r="AA10" s="188">
        <f t="shared" si="27"/>
        <v>1.7775</v>
      </c>
      <c r="AB10" s="188">
        <f t="shared" si="28"/>
        <v>1.7294594594594597</v>
      </c>
      <c r="AC10" s="188">
        <f t="shared" si="29"/>
        <v>1.6839473684210526</v>
      </c>
    </row>
    <row r="11" spans="1:29" ht="18.75">
      <c r="A11" s="185">
        <f t="shared" si="30"/>
        <v>31</v>
      </c>
      <c r="B11" s="186">
        <f t="shared" si="2"/>
        <v>6.011181818181819</v>
      </c>
      <c r="C11" s="186">
        <f t="shared" si="3"/>
        <v>5.51025</v>
      </c>
      <c r="D11" s="186">
        <f t="shared" si="4"/>
        <v>5.086384615384615</v>
      </c>
      <c r="E11" s="186">
        <f t="shared" si="5"/>
        <v>4.723071428571429</v>
      </c>
      <c r="F11" s="186">
        <f t="shared" si="6"/>
        <v>4.408200000000001</v>
      </c>
      <c r="G11" s="186">
        <f t="shared" si="7"/>
        <v>4.1326875</v>
      </c>
      <c r="H11" s="186">
        <f t="shared" si="8"/>
        <v>3.889588235294118</v>
      </c>
      <c r="I11" s="186">
        <f t="shared" si="9"/>
        <v>3.6735</v>
      </c>
      <c r="J11" s="186">
        <f t="shared" si="10"/>
        <v>3.480157894736842</v>
      </c>
      <c r="K11" s="186">
        <f t="shared" si="11"/>
        <v>3.30615</v>
      </c>
      <c r="L11" s="186">
        <f t="shared" si="12"/>
        <v>3.148714285714286</v>
      </c>
      <c r="M11" s="186">
        <f t="shared" si="13"/>
        <v>3.0055909090909094</v>
      </c>
      <c r="N11" s="186">
        <f t="shared" si="14"/>
        <v>2.874913043478261</v>
      </c>
      <c r="O11" s="186">
        <f t="shared" si="15"/>
        <v>2.755125</v>
      </c>
      <c r="P11" s="186">
        <f t="shared" si="16"/>
        <v>2.64492</v>
      </c>
      <c r="Q11" s="186">
        <f t="shared" si="17"/>
        <v>2.5431923076923075</v>
      </c>
      <c r="R11" s="186">
        <f t="shared" si="18"/>
        <v>2.449</v>
      </c>
      <c r="S11" s="186">
        <f t="shared" si="19"/>
        <v>2.3615357142857145</v>
      </c>
      <c r="T11" s="186">
        <f t="shared" si="20"/>
        <v>2.2801034482758618</v>
      </c>
      <c r="U11" s="186">
        <f t="shared" si="21"/>
        <v>2.2041000000000004</v>
      </c>
      <c r="V11" s="188">
        <f t="shared" si="22"/>
        <v>2.133</v>
      </c>
      <c r="W11" s="188">
        <f t="shared" si="23"/>
        <v>2.06634375</v>
      </c>
      <c r="X11" s="188">
        <f t="shared" si="24"/>
        <v>2.003727272727273</v>
      </c>
      <c r="Y11" s="188">
        <f t="shared" si="25"/>
        <v>1.944794117647059</v>
      </c>
      <c r="Z11" s="188">
        <f t="shared" si="26"/>
        <v>1.8892285714285713</v>
      </c>
      <c r="AA11" s="188">
        <f t="shared" si="27"/>
        <v>1.83675</v>
      </c>
      <c r="AB11" s="188">
        <f t="shared" si="28"/>
        <v>1.7871081081081082</v>
      </c>
      <c r="AC11" s="188">
        <f t="shared" si="29"/>
        <v>1.740078947368421</v>
      </c>
    </row>
    <row r="12" spans="1:29" ht="18.75">
      <c r="A12" s="185">
        <f t="shared" si="30"/>
        <v>32</v>
      </c>
      <c r="B12" s="186">
        <f t="shared" si="2"/>
        <v>6.205090909090909</v>
      </c>
      <c r="C12" s="186">
        <f t="shared" si="3"/>
        <v>5.688</v>
      </c>
      <c r="D12" s="186">
        <f t="shared" si="4"/>
        <v>5.250461538461539</v>
      </c>
      <c r="E12" s="186">
        <f t="shared" si="5"/>
        <v>4.8754285714285714</v>
      </c>
      <c r="F12" s="186">
        <f t="shared" si="6"/>
        <v>4.5504</v>
      </c>
      <c r="G12" s="186">
        <f t="shared" si="7"/>
        <v>4.266</v>
      </c>
      <c r="H12" s="186">
        <f t="shared" si="8"/>
        <v>4.015058823529412</v>
      </c>
      <c r="I12" s="186">
        <f t="shared" si="9"/>
        <v>3.792</v>
      </c>
      <c r="J12" s="186">
        <f t="shared" si="10"/>
        <v>3.592421052631579</v>
      </c>
      <c r="K12" s="186">
        <f t="shared" si="11"/>
        <v>3.4128000000000003</v>
      </c>
      <c r="L12" s="186">
        <f t="shared" si="12"/>
        <v>3.250285714285714</v>
      </c>
      <c r="M12" s="186">
        <f t="shared" si="13"/>
        <v>3.1025454545454547</v>
      </c>
      <c r="N12" s="186">
        <f t="shared" si="14"/>
        <v>2.9676521739130433</v>
      </c>
      <c r="O12" s="186">
        <f t="shared" si="15"/>
        <v>2.844</v>
      </c>
      <c r="P12" s="186">
        <f t="shared" si="16"/>
        <v>2.7302400000000002</v>
      </c>
      <c r="Q12" s="186">
        <f t="shared" si="17"/>
        <v>2.6252307692307695</v>
      </c>
      <c r="R12" s="186">
        <f t="shared" si="18"/>
        <v>2.528</v>
      </c>
      <c r="S12" s="186">
        <f t="shared" si="19"/>
        <v>2.4377142857142857</v>
      </c>
      <c r="T12" s="186">
        <f t="shared" si="20"/>
        <v>2.3536551724137933</v>
      </c>
      <c r="U12" s="186">
        <f t="shared" si="21"/>
        <v>2.2752</v>
      </c>
      <c r="V12" s="188">
        <f t="shared" si="22"/>
        <v>2.201806451612903</v>
      </c>
      <c r="W12" s="188">
        <f t="shared" si="23"/>
        <v>2.133</v>
      </c>
      <c r="X12" s="188">
        <f t="shared" si="24"/>
        <v>2.0683636363636366</v>
      </c>
      <c r="Y12" s="188">
        <f t="shared" si="25"/>
        <v>2.007529411764706</v>
      </c>
      <c r="Z12" s="188">
        <f t="shared" si="26"/>
        <v>1.9501714285714284</v>
      </c>
      <c r="AA12" s="188">
        <f t="shared" si="27"/>
        <v>1.896</v>
      </c>
      <c r="AB12" s="188">
        <f t="shared" si="28"/>
        <v>1.8447567567567569</v>
      </c>
      <c r="AC12" s="188">
        <f t="shared" si="29"/>
        <v>1.7962105263157895</v>
      </c>
    </row>
    <row r="13" spans="1:29" ht="18.75">
      <c r="A13" s="185">
        <f t="shared" si="30"/>
        <v>33</v>
      </c>
      <c r="B13" s="186">
        <f t="shared" si="2"/>
        <v>6.399</v>
      </c>
      <c r="C13" s="186">
        <f t="shared" si="3"/>
        <v>5.86575</v>
      </c>
      <c r="D13" s="186">
        <f t="shared" si="4"/>
        <v>5.414538461538461</v>
      </c>
      <c r="E13" s="186">
        <f t="shared" si="5"/>
        <v>5.027785714285715</v>
      </c>
      <c r="F13" s="186">
        <f t="shared" si="6"/>
        <v>4.6926000000000005</v>
      </c>
      <c r="G13" s="186">
        <f t="shared" si="7"/>
        <v>4.3993125</v>
      </c>
      <c r="H13" s="186">
        <f t="shared" si="8"/>
        <v>4.140529411764706</v>
      </c>
      <c r="I13" s="186">
        <f t="shared" si="9"/>
        <v>3.9105</v>
      </c>
      <c r="J13" s="186">
        <f t="shared" si="10"/>
        <v>3.704684210526316</v>
      </c>
      <c r="K13" s="186">
        <f t="shared" si="11"/>
        <v>3.51945</v>
      </c>
      <c r="L13" s="186">
        <f t="shared" si="12"/>
        <v>3.351857142857143</v>
      </c>
      <c r="M13" s="186">
        <f t="shared" si="13"/>
        <v>3.1995</v>
      </c>
      <c r="N13" s="186">
        <f t="shared" si="14"/>
        <v>3.060391304347826</v>
      </c>
      <c r="O13" s="186">
        <f t="shared" si="15"/>
        <v>2.932875</v>
      </c>
      <c r="P13" s="186">
        <f t="shared" si="16"/>
        <v>2.81556</v>
      </c>
      <c r="Q13" s="186">
        <f t="shared" si="17"/>
        <v>2.7072692307692305</v>
      </c>
      <c r="R13" s="186">
        <f t="shared" si="18"/>
        <v>2.607</v>
      </c>
      <c r="S13" s="186">
        <f t="shared" si="19"/>
        <v>2.5138928571428574</v>
      </c>
      <c r="T13" s="186">
        <f t="shared" si="20"/>
        <v>2.4272068965517244</v>
      </c>
      <c r="U13" s="186">
        <f t="shared" si="21"/>
        <v>2.3463000000000003</v>
      </c>
      <c r="V13" s="188">
        <f t="shared" si="22"/>
        <v>2.2706129032258064</v>
      </c>
      <c r="W13" s="188">
        <f t="shared" si="23"/>
        <v>2.19965625</v>
      </c>
      <c r="X13" s="188">
        <f t="shared" si="24"/>
        <v>2.133</v>
      </c>
      <c r="Y13" s="188">
        <f t="shared" si="25"/>
        <v>2.070264705882353</v>
      </c>
      <c r="Z13" s="188">
        <f t="shared" si="26"/>
        <v>2.0111142857142856</v>
      </c>
      <c r="AA13" s="188">
        <f t="shared" si="27"/>
        <v>1.95525</v>
      </c>
      <c r="AB13" s="188">
        <f t="shared" si="28"/>
        <v>1.9024054054054054</v>
      </c>
      <c r="AC13" s="188">
        <f t="shared" si="29"/>
        <v>1.852342105263158</v>
      </c>
    </row>
    <row r="14" spans="1:29" ht="18.75">
      <c r="A14" s="185">
        <f t="shared" si="30"/>
        <v>34</v>
      </c>
      <c r="B14" s="186">
        <f t="shared" si="2"/>
        <v>6.592909090909091</v>
      </c>
      <c r="C14" s="186">
        <f t="shared" si="3"/>
        <v>6.043500000000001</v>
      </c>
      <c r="D14" s="186">
        <f t="shared" si="4"/>
        <v>5.578615384615385</v>
      </c>
      <c r="E14" s="186">
        <f t="shared" si="5"/>
        <v>5.180142857142857</v>
      </c>
      <c r="F14" s="186">
        <f t="shared" si="6"/>
        <v>4.8347999999999995</v>
      </c>
      <c r="G14" s="186">
        <f t="shared" si="7"/>
        <v>4.532625</v>
      </c>
      <c r="H14" s="186">
        <f t="shared" si="8"/>
        <v>4.266</v>
      </c>
      <c r="I14" s="186">
        <f t="shared" si="9"/>
        <v>4.029</v>
      </c>
      <c r="J14" s="186">
        <f t="shared" si="10"/>
        <v>3.8169473684210526</v>
      </c>
      <c r="K14" s="186">
        <f t="shared" si="11"/>
        <v>3.6261</v>
      </c>
      <c r="L14" s="186">
        <f t="shared" si="12"/>
        <v>3.4534285714285713</v>
      </c>
      <c r="M14" s="186">
        <f t="shared" si="13"/>
        <v>3.2964545454545453</v>
      </c>
      <c r="N14" s="186">
        <f t="shared" si="14"/>
        <v>3.1531304347826086</v>
      </c>
      <c r="O14" s="186">
        <f t="shared" si="15"/>
        <v>3.0217500000000004</v>
      </c>
      <c r="P14" s="186">
        <f t="shared" si="16"/>
        <v>2.9008800000000003</v>
      </c>
      <c r="Q14" s="186">
        <f t="shared" si="17"/>
        <v>2.7893076923076925</v>
      </c>
      <c r="R14" s="186">
        <f t="shared" si="18"/>
        <v>2.686</v>
      </c>
      <c r="S14" s="186">
        <f t="shared" si="19"/>
        <v>2.5900714285714286</v>
      </c>
      <c r="T14" s="186">
        <f t="shared" si="20"/>
        <v>2.500758620689655</v>
      </c>
      <c r="U14" s="186">
        <f t="shared" si="21"/>
        <v>2.4173999999999998</v>
      </c>
      <c r="V14" s="188">
        <f t="shared" si="22"/>
        <v>2.3394193548387094</v>
      </c>
      <c r="W14" s="188">
        <f t="shared" si="23"/>
        <v>2.2663125</v>
      </c>
      <c r="X14" s="188">
        <f t="shared" si="24"/>
        <v>2.1976363636363634</v>
      </c>
      <c r="Y14" s="188">
        <f t="shared" si="25"/>
        <v>2.133</v>
      </c>
      <c r="Z14" s="188">
        <f t="shared" si="26"/>
        <v>2.072057142857143</v>
      </c>
      <c r="AA14" s="188">
        <f t="shared" si="27"/>
        <v>2.0145</v>
      </c>
      <c r="AB14" s="188">
        <f t="shared" si="28"/>
        <v>1.960054054054054</v>
      </c>
      <c r="AC14" s="188">
        <f t="shared" si="29"/>
        <v>1.9084736842105263</v>
      </c>
    </row>
    <row r="15" spans="1:29" ht="18.75">
      <c r="A15" s="185">
        <f t="shared" si="30"/>
        <v>35</v>
      </c>
      <c r="B15" s="186">
        <f t="shared" si="2"/>
        <v>6.786818181818181</v>
      </c>
      <c r="C15" s="186">
        <f t="shared" si="3"/>
        <v>6.2212499999999995</v>
      </c>
      <c r="D15" s="186">
        <f t="shared" si="4"/>
        <v>5.742692307692308</v>
      </c>
      <c r="E15" s="186">
        <f t="shared" si="5"/>
        <v>5.3325</v>
      </c>
      <c r="F15" s="186">
        <f t="shared" si="6"/>
        <v>4.977</v>
      </c>
      <c r="G15" s="186">
        <f t="shared" si="7"/>
        <v>4.6659375</v>
      </c>
      <c r="H15" s="186">
        <f t="shared" si="8"/>
        <v>4.391470588235293</v>
      </c>
      <c r="I15" s="186">
        <f t="shared" si="9"/>
        <v>4.1475</v>
      </c>
      <c r="J15" s="186">
        <f t="shared" si="10"/>
        <v>3.9292105263157895</v>
      </c>
      <c r="K15" s="186">
        <f t="shared" si="11"/>
        <v>3.7327500000000002</v>
      </c>
      <c r="L15" s="186">
        <f t="shared" si="12"/>
        <v>3.555</v>
      </c>
      <c r="M15" s="186">
        <f t="shared" si="13"/>
        <v>3.3934090909090906</v>
      </c>
      <c r="N15" s="186">
        <f t="shared" si="14"/>
        <v>3.2458695652173915</v>
      </c>
      <c r="O15" s="186">
        <f t="shared" si="15"/>
        <v>3.1106249999999998</v>
      </c>
      <c r="P15" s="186">
        <f t="shared" si="16"/>
        <v>2.9861999999999997</v>
      </c>
      <c r="Q15" s="186">
        <f t="shared" si="17"/>
        <v>2.871346153846154</v>
      </c>
      <c r="R15" s="186">
        <f t="shared" si="18"/>
        <v>2.765</v>
      </c>
      <c r="S15" s="186">
        <f t="shared" si="19"/>
        <v>2.66625</v>
      </c>
      <c r="T15" s="186">
        <f t="shared" si="20"/>
        <v>2.574310344827586</v>
      </c>
      <c r="U15" s="186">
        <f t="shared" si="21"/>
        <v>2.4885</v>
      </c>
      <c r="V15" s="188">
        <f t="shared" si="22"/>
        <v>2.4082258064516133</v>
      </c>
      <c r="W15" s="188">
        <f t="shared" si="23"/>
        <v>2.33296875</v>
      </c>
      <c r="X15" s="188">
        <f t="shared" si="24"/>
        <v>2.262272727272727</v>
      </c>
      <c r="Y15" s="188">
        <f t="shared" si="25"/>
        <v>2.1957352941176467</v>
      </c>
      <c r="Z15" s="188">
        <f t="shared" si="26"/>
        <v>2.133</v>
      </c>
      <c r="AA15" s="188">
        <f t="shared" si="27"/>
        <v>2.07375</v>
      </c>
      <c r="AB15" s="188">
        <f t="shared" si="28"/>
        <v>2.0177027027027026</v>
      </c>
      <c r="AC15" s="188">
        <f t="shared" si="29"/>
        <v>1.9646052631578947</v>
      </c>
    </row>
    <row r="16" spans="1:29" ht="18.75">
      <c r="A16" s="185">
        <f t="shared" si="30"/>
        <v>36</v>
      </c>
      <c r="B16" s="186">
        <f t="shared" si="2"/>
        <v>6.980727272727274</v>
      </c>
      <c r="C16" s="186">
        <f t="shared" si="3"/>
        <v>6.399</v>
      </c>
      <c r="D16" s="186">
        <f t="shared" si="4"/>
        <v>5.906769230769231</v>
      </c>
      <c r="E16" s="186">
        <f t="shared" si="5"/>
        <v>5.484857142857143</v>
      </c>
      <c r="F16" s="186">
        <f t="shared" si="6"/>
        <v>5.1192</v>
      </c>
      <c r="G16" s="186">
        <f t="shared" si="7"/>
        <v>4.79925</v>
      </c>
      <c r="H16" s="186">
        <f t="shared" si="8"/>
        <v>4.5169411764705885</v>
      </c>
      <c r="I16" s="186">
        <f t="shared" si="9"/>
        <v>4.266</v>
      </c>
      <c r="J16" s="186">
        <f t="shared" si="10"/>
        <v>4.041473684210526</v>
      </c>
      <c r="K16" s="186">
        <f t="shared" si="11"/>
        <v>3.8394</v>
      </c>
      <c r="L16" s="186">
        <f t="shared" si="12"/>
        <v>3.6565714285714286</v>
      </c>
      <c r="M16" s="186">
        <f t="shared" si="13"/>
        <v>3.490363636363637</v>
      </c>
      <c r="N16" s="186">
        <f t="shared" si="14"/>
        <v>3.338608695652174</v>
      </c>
      <c r="O16" s="186">
        <f t="shared" si="15"/>
        <v>3.1995</v>
      </c>
      <c r="P16" s="186">
        <f t="shared" si="16"/>
        <v>3.07152</v>
      </c>
      <c r="Q16" s="186">
        <f t="shared" si="17"/>
        <v>2.9533846153846155</v>
      </c>
      <c r="R16" s="186">
        <f t="shared" si="18"/>
        <v>2.844</v>
      </c>
      <c r="S16" s="186">
        <f t="shared" si="19"/>
        <v>2.7424285714285714</v>
      </c>
      <c r="T16" s="186">
        <f t="shared" si="20"/>
        <v>2.6478620689655172</v>
      </c>
      <c r="U16" s="186">
        <f t="shared" si="21"/>
        <v>2.5596</v>
      </c>
      <c r="V16" s="188">
        <f t="shared" si="22"/>
        <v>2.4770322580645163</v>
      </c>
      <c r="W16" s="188">
        <f t="shared" si="23"/>
        <v>2.399625</v>
      </c>
      <c r="X16" s="188">
        <f t="shared" si="24"/>
        <v>2.3269090909090906</v>
      </c>
      <c r="Y16" s="188">
        <f t="shared" si="25"/>
        <v>2.2584705882352942</v>
      </c>
      <c r="Z16" s="188">
        <f t="shared" si="26"/>
        <v>2.193942857142857</v>
      </c>
      <c r="AA16" s="188">
        <f t="shared" si="27"/>
        <v>2.133</v>
      </c>
      <c r="AB16" s="188">
        <f t="shared" si="28"/>
        <v>2.0753513513513515</v>
      </c>
      <c r="AC16" s="188">
        <f t="shared" si="29"/>
        <v>2.020736842105263</v>
      </c>
    </row>
    <row r="17" spans="1:29" ht="18.75">
      <c r="A17" s="185">
        <f t="shared" si="30"/>
        <v>37</v>
      </c>
      <c r="B17" s="186">
        <f t="shared" si="2"/>
        <v>7.174636363636364</v>
      </c>
      <c r="C17" s="186">
        <f t="shared" si="3"/>
        <v>6.5767500000000005</v>
      </c>
      <c r="D17" s="186">
        <f t="shared" si="4"/>
        <v>6.070846153846154</v>
      </c>
      <c r="E17" s="186">
        <f t="shared" si="5"/>
        <v>5.637214285714285</v>
      </c>
      <c r="F17" s="186">
        <f t="shared" si="6"/>
        <v>5.2614</v>
      </c>
      <c r="G17" s="186">
        <f t="shared" si="7"/>
        <v>4.9325625</v>
      </c>
      <c r="H17" s="186">
        <f t="shared" si="8"/>
        <v>4.642411764705882</v>
      </c>
      <c r="I17" s="186">
        <f t="shared" si="9"/>
        <v>4.384499999999999</v>
      </c>
      <c r="J17" s="186">
        <f t="shared" si="10"/>
        <v>4.153736842105263</v>
      </c>
      <c r="K17" s="186">
        <f t="shared" si="11"/>
        <v>3.94605</v>
      </c>
      <c r="L17" s="186">
        <f t="shared" si="12"/>
        <v>3.758142857142857</v>
      </c>
      <c r="M17" s="186">
        <f t="shared" si="13"/>
        <v>3.587318181818182</v>
      </c>
      <c r="N17" s="186">
        <f t="shared" si="14"/>
        <v>3.4313478260869568</v>
      </c>
      <c r="O17" s="186">
        <f t="shared" si="15"/>
        <v>3.2883750000000003</v>
      </c>
      <c r="P17" s="186">
        <f t="shared" si="16"/>
        <v>3.15684</v>
      </c>
      <c r="Q17" s="186">
        <f t="shared" si="17"/>
        <v>3.035423076923077</v>
      </c>
      <c r="R17" s="186">
        <f t="shared" si="18"/>
        <v>2.923</v>
      </c>
      <c r="S17" s="186">
        <f t="shared" si="19"/>
        <v>2.8186071428571426</v>
      </c>
      <c r="T17" s="186">
        <f t="shared" si="20"/>
        <v>2.7214137931034483</v>
      </c>
      <c r="U17" s="186">
        <f t="shared" si="21"/>
        <v>2.6307</v>
      </c>
      <c r="V17" s="188">
        <f t="shared" si="22"/>
        <v>2.5458387096774193</v>
      </c>
      <c r="W17" s="188">
        <f t="shared" si="23"/>
        <v>2.46628125</v>
      </c>
      <c r="X17" s="188">
        <f t="shared" si="24"/>
        <v>2.3915454545454544</v>
      </c>
      <c r="Y17" s="188">
        <f t="shared" si="25"/>
        <v>2.321205882352941</v>
      </c>
      <c r="Z17" s="188">
        <f t="shared" si="26"/>
        <v>2.2548857142857144</v>
      </c>
      <c r="AA17" s="188">
        <f t="shared" si="27"/>
        <v>2.1922499999999996</v>
      </c>
      <c r="AB17" s="188">
        <f t="shared" si="28"/>
        <v>2.133</v>
      </c>
      <c r="AC17" s="188">
        <f t="shared" si="29"/>
        <v>2.0768684210526316</v>
      </c>
    </row>
    <row r="18" spans="1:29" ht="18.75">
      <c r="A18" s="185">
        <f t="shared" si="30"/>
        <v>38</v>
      </c>
      <c r="B18" s="186">
        <f t="shared" si="2"/>
        <v>7.368545454545455</v>
      </c>
      <c r="C18" s="186">
        <f t="shared" si="3"/>
        <v>6.754499999999999</v>
      </c>
      <c r="D18" s="186">
        <f t="shared" si="4"/>
        <v>6.234923076923077</v>
      </c>
      <c r="E18" s="186">
        <f t="shared" si="5"/>
        <v>5.789571428571429</v>
      </c>
      <c r="F18" s="186">
        <f t="shared" si="6"/>
        <v>5.4036</v>
      </c>
      <c r="G18" s="186">
        <f t="shared" si="7"/>
        <v>5.065875</v>
      </c>
      <c r="H18" s="186">
        <f t="shared" si="8"/>
        <v>4.767882352941177</v>
      </c>
      <c r="I18" s="186">
        <f t="shared" si="9"/>
        <v>4.503</v>
      </c>
      <c r="J18" s="186">
        <f t="shared" si="10"/>
        <v>4.266</v>
      </c>
      <c r="K18" s="186">
        <f t="shared" si="11"/>
        <v>4.0527</v>
      </c>
      <c r="L18" s="186">
        <f t="shared" si="12"/>
        <v>3.859714285714286</v>
      </c>
      <c r="M18" s="186">
        <f t="shared" si="13"/>
        <v>3.6842727272727274</v>
      </c>
      <c r="N18" s="186">
        <f t="shared" si="14"/>
        <v>3.524086956521739</v>
      </c>
      <c r="O18" s="186">
        <f t="shared" si="15"/>
        <v>3.3772499999999996</v>
      </c>
      <c r="P18" s="186">
        <f t="shared" si="16"/>
        <v>3.24216</v>
      </c>
      <c r="Q18" s="186">
        <f t="shared" si="17"/>
        <v>3.1174615384615385</v>
      </c>
      <c r="R18" s="186">
        <f t="shared" si="18"/>
        <v>3.0020000000000002</v>
      </c>
      <c r="S18" s="186">
        <f t="shared" si="19"/>
        <v>2.8947857142857143</v>
      </c>
      <c r="T18" s="186">
        <f t="shared" si="20"/>
        <v>2.7949655172413794</v>
      </c>
      <c r="U18" s="186">
        <f t="shared" si="21"/>
        <v>2.7018</v>
      </c>
      <c r="V18" s="188">
        <f t="shared" si="22"/>
        <v>2.6146451612903228</v>
      </c>
      <c r="W18" s="188">
        <f t="shared" si="23"/>
        <v>2.5329375</v>
      </c>
      <c r="X18" s="188">
        <f t="shared" si="24"/>
        <v>2.4561818181818182</v>
      </c>
      <c r="Y18" s="188">
        <f t="shared" si="25"/>
        <v>2.3839411764705885</v>
      </c>
      <c r="Z18" s="188">
        <f t="shared" si="26"/>
        <v>2.3158285714285713</v>
      </c>
      <c r="AA18" s="188">
        <f t="shared" si="27"/>
        <v>2.2515</v>
      </c>
      <c r="AB18" s="188">
        <f t="shared" si="28"/>
        <v>2.1906486486486485</v>
      </c>
      <c r="AC18" s="188">
        <f t="shared" si="29"/>
        <v>2.133</v>
      </c>
    </row>
    <row r="19" spans="1:29" ht="18.75">
      <c r="A19" s="185">
        <f t="shared" si="30"/>
        <v>39</v>
      </c>
      <c r="B19" s="186">
        <f t="shared" si="2"/>
        <v>7.562454545454545</v>
      </c>
      <c r="C19" s="186">
        <f t="shared" si="3"/>
        <v>6.93225</v>
      </c>
      <c r="D19" s="186">
        <f t="shared" si="4"/>
        <v>6.399</v>
      </c>
      <c r="E19" s="186">
        <f t="shared" si="5"/>
        <v>5.941928571428571</v>
      </c>
      <c r="F19" s="186">
        <f t="shared" si="6"/>
        <v>5.5458</v>
      </c>
      <c r="G19" s="186">
        <f t="shared" si="7"/>
        <v>5.1991875</v>
      </c>
      <c r="H19" s="186">
        <f t="shared" si="8"/>
        <v>4.89335294117647</v>
      </c>
      <c r="I19" s="186">
        <f t="shared" si="9"/>
        <v>4.621499999999999</v>
      </c>
      <c r="J19" s="186">
        <f t="shared" si="10"/>
        <v>4.378263157894737</v>
      </c>
      <c r="K19" s="186">
        <f t="shared" si="11"/>
        <v>4.15935</v>
      </c>
      <c r="L19" s="186">
        <f t="shared" si="12"/>
        <v>3.9612857142857143</v>
      </c>
      <c r="M19" s="186">
        <f t="shared" si="13"/>
        <v>3.7812272727272727</v>
      </c>
      <c r="N19" s="186">
        <f t="shared" si="14"/>
        <v>3.6168260869565216</v>
      </c>
      <c r="O19" s="186">
        <f t="shared" si="15"/>
        <v>3.466125</v>
      </c>
      <c r="P19" s="186">
        <f t="shared" si="16"/>
        <v>3.32748</v>
      </c>
      <c r="Q19" s="186">
        <f t="shared" si="17"/>
        <v>3.1995</v>
      </c>
      <c r="R19" s="186">
        <f t="shared" si="18"/>
        <v>3.081</v>
      </c>
      <c r="S19" s="186">
        <f t="shared" si="19"/>
        <v>2.9709642857142855</v>
      </c>
      <c r="T19" s="186">
        <f t="shared" si="20"/>
        <v>2.8685172413793105</v>
      </c>
      <c r="U19" s="186">
        <f t="shared" si="21"/>
        <v>2.7729</v>
      </c>
      <c r="V19" s="188">
        <f t="shared" si="22"/>
        <v>2.6834516129032258</v>
      </c>
      <c r="W19" s="188">
        <f t="shared" si="23"/>
        <v>2.59959375</v>
      </c>
      <c r="X19" s="188">
        <f t="shared" si="24"/>
        <v>2.520818181818182</v>
      </c>
      <c r="Y19" s="188">
        <f t="shared" si="25"/>
        <v>2.446676470588235</v>
      </c>
      <c r="Z19" s="188">
        <f t="shared" si="26"/>
        <v>2.3767714285714288</v>
      </c>
      <c r="AA19" s="188">
        <f t="shared" si="27"/>
        <v>2.3107499999999996</v>
      </c>
      <c r="AB19" s="188">
        <f t="shared" si="28"/>
        <v>2.248297297297297</v>
      </c>
      <c r="AC19" s="188">
        <f t="shared" si="29"/>
        <v>2.1891315789473684</v>
      </c>
    </row>
    <row r="20" spans="1:29" ht="18.75">
      <c r="A20" s="185">
        <f t="shared" si="30"/>
        <v>40</v>
      </c>
      <c r="B20" s="186">
        <f t="shared" si="2"/>
        <v>7.756363636363636</v>
      </c>
      <c r="C20" s="186">
        <f t="shared" si="3"/>
        <v>7.11</v>
      </c>
      <c r="D20" s="186">
        <f t="shared" si="4"/>
        <v>6.563076923076923</v>
      </c>
      <c r="E20" s="186">
        <f t="shared" si="5"/>
        <v>6.094285714285714</v>
      </c>
      <c r="F20" s="186">
        <f t="shared" si="6"/>
        <v>5.688</v>
      </c>
      <c r="G20" s="186">
        <f t="shared" si="7"/>
        <v>5.3325</v>
      </c>
      <c r="H20" s="186">
        <f t="shared" si="8"/>
        <v>5.0188235294117645</v>
      </c>
      <c r="I20" s="186">
        <f t="shared" si="9"/>
        <v>4.74</v>
      </c>
      <c r="J20" s="186">
        <f t="shared" si="10"/>
        <v>4.490526315789474</v>
      </c>
      <c r="K20" s="186">
        <f t="shared" si="11"/>
        <v>4.266</v>
      </c>
      <c r="L20" s="186">
        <f t="shared" si="12"/>
        <v>4.062857142857142</v>
      </c>
      <c r="M20" s="186">
        <f t="shared" si="13"/>
        <v>3.878181818181818</v>
      </c>
      <c r="N20" s="186">
        <f t="shared" si="14"/>
        <v>3.709565217391304</v>
      </c>
      <c r="O20" s="186">
        <f t="shared" si="15"/>
        <v>3.555</v>
      </c>
      <c r="P20" s="186">
        <f t="shared" si="16"/>
        <v>3.4128000000000003</v>
      </c>
      <c r="Q20" s="186">
        <f t="shared" si="17"/>
        <v>3.2815384615384615</v>
      </c>
      <c r="R20" s="186">
        <f t="shared" si="18"/>
        <v>3.1599999999999997</v>
      </c>
      <c r="S20" s="186">
        <f t="shared" si="19"/>
        <v>3.047142857142857</v>
      </c>
      <c r="T20" s="186">
        <f t="shared" si="20"/>
        <v>2.9420689655172416</v>
      </c>
      <c r="U20" s="186">
        <f t="shared" si="21"/>
        <v>2.844</v>
      </c>
      <c r="V20" s="188">
        <f t="shared" si="22"/>
        <v>2.7522580645161288</v>
      </c>
      <c r="W20" s="188">
        <f t="shared" si="23"/>
        <v>2.66625</v>
      </c>
      <c r="X20" s="188">
        <f t="shared" si="24"/>
        <v>2.5854545454545454</v>
      </c>
      <c r="Y20" s="188">
        <f t="shared" si="25"/>
        <v>2.5094117647058822</v>
      </c>
      <c r="Z20" s="188">
        <f t="shared" si="26"/>
        <v>2.4377142857142857</v>
      </c>
      <c r="AA20" s="188">
        <f t="shared" si="27"/>
        <v>2.37</v>
      </c>
      <c r="AB20" s="188">
        <f t="shared" si="28"/>
        <v>2.305945945945946</v>
      </c>
      <c r="AC20" s="188">
        <f t="shared" si="29"/>
        <v>2.245263157894737</v>
      </c>
    </row>
    <row r="21" spans="1:29" ht="18.75">
      <c r="A21" s="185">
        <f t="shared" si="30"/>
        <v>41</v>
      </c>
      <c r="B21" s="186">
        <f t="shared" si="2"/>
        <v>7.9502727272727265</v>
      </c>
      <c r="C21" s="186">
        <f t="shared" si="3"/>
        <v>7.28775</v>
      </c>
      <c r="D21" s="186">
        <f t="shared" si="4"/>
        <v>6.727153846153846</v>
      </c>
      <c r="E21" s="186">
        <f t="shared" si="5"/>
        <v>6.246642857142857</v>
      </c>
      <c r="F21" s="186">
        <f t="shared" si="6"/>
        <v>5.8302000000000005</v>
      </c>
      <c r="G21" s="186">
        <f t="shared" si="7"/>
        <v>5.4658125</v>
      </c>
      <c r="H21" s="186">
        <f t="shared" si="8"/>
        <v>5.144294117647059</v>
      </c>
      <c r="I21" s="186">
        <f t="shared" si="9"/>
        <v>4.858499999999999</v>
      </c>
      <c r="J21" s="186">
        <f t="shared" si="10"/>
        <v>4.6027894736842105</v>
      </c>
      <c r="K21" s="186">
        <f t="shared" si="11"/>
        <v>4.372649999999999</v>
      </c>
      <c r="L21" s="186">
        <f t="shared" si="12"/>
        <v>4.164428571428571</v>
      </c>
      <c r="M21" s="186">
        <f t="shared" si="13"/>
        <v>3.9751363636363632</v>
      </c>
      <c r="N21" s="186">
        <f t="shared" si="14"/>
        <v>3.802304347826087</v>
      </c>
      <c r="O21" s="186">
        <f t="shared" si="15"/>
        <v>3.643875</v>
      </c>
      <c r="P21" s="186">
        <f t="shared" si="16"/>
        <v>3.4981199999999997</v>
      </c>
      <c r="Q21" s="186">
        <f t="shared" si="17"/>
        <v>3.363576923076923</v>
      </c>
      <c r="R21" s="186">
        <f t="shared" si="18"/>
        <v>3.2390000000000003</v>
      </c>
      <c r="S21" s="186">
        <f t="shared" si="19"/>
        <v>3.1233214285714284</v>
      </c>
      <c r="T21" s="186">
        <f t="shared" si="20"/>
        <v>3.0156206896551723</v>
      </c>
      <c r="U21" s="186">
        <f t="shared" si="21"/>
        <v>2.9151000000000002</v>
      </c>
      <c r="V21" s="188">
        <f t="shared" si="22"/>
        <v>2.821064516129032</v>
      </c>
      <c r="W21" s="188">
        <f t="shared" si="23"/>
        <v>2.73290625</v>
      </c>
      <c r="X21" s="188">
        <f t="shared" si="24"/>
        <v>2.6500909090909093</v>
      </c>
      <c r="Y21" s="188">
        <f t="shared" si="25"/>
        <v>2.5721470588235293</v>
      </c>
      <c r="Z21" s="188">
        <f t="shared" si="26"/>
        <v>2.498657142857143</v>
      </c>
      <c r="AA21" s="188">
        <f t="shared" si="27"/>
        <v>2.4292499999999997</v>
      </c>
      <c r="AB21" s="188">
        <f t="shared" si="28"/>
        <v>2.3635945945945944</v>
      </c>
      <c r="AC21" s="188">
        <f t="shared" si="29"/>
        <v>2.3013947368421053</v>
      </c>
    </row>
    <row r="22" spans="1:29" ht="18.75">
      <c r="A22" s="185">
        <f t="shared" si="30"/>
        <v>42</v>
      </c>
      <c r="B22" s="186">
        <f t="shared" si="2"/>
        <v>8.144181818181819</v>
      </c>
      <c r="C22" s="186">
        <f t="shared" si="3"/>
        <v>7.4655000000000005</v>
      </c>
      <c r="D22" s="186">
        <f t="shared" si="4"/>
        <v>6.891230769230769</v>
      </c>
      <c r="E22" s="186">
        <f t="shared" si="5"/>
        <v>6.399</v>
      </c>
      <c r="F22" s="186">
        <f t="shared" si="6"/>
        <v>5.9723999999999995</v>
      </c>
      <c r="G22" s="276">
        <f t="shared" si="7"/>
        <v>5.599125</v>
      </c>
      <c r="H22" s="186">
        <f t="shared" si="8"/>
        <v>5.269764705882353</v>
      </c>
      <c r="I22" s="186">
        <f t="shared" si="9"/>
        <v>4.977</v>
      </c>
      <c r="J22" s="186">
        <f t="shared" si="10"/>
        <v>4.715052631578948</v>
      </c>
      <c r="K22" s="186">
        <f t="shared" si="11"/>
        <v>4.4793</v>
      </c>
      <c r="L22" s="186">
        <f t="shared" si="12"/>
        <v>4.266</v>
      </c>
      <c r="M22" s="186">
        <f t="shared" si="13"/>
        <v>4.072090909090909</v>
      </c>
      <c r="N22" s="186">
        <f t="shared" si="14"/>
        <v>3.8950434782608694</v>
      </c>
      <c r="O22" s="186">
        <f t="shared" si="15"/>
        <v>3.7327500000000002</v>
      </c>
      <c r="P22" s="186">
        <f t="shared" si="16"/>
        <v>3.58344</v>
      </c>
      <c r="Q22" s="186">
        <f t="shared" si="17"/>
        <v>3.4456153846153845</v>
      </c>
      <c r="R22" s="186">
        <f t="shared" si="18"/>
        <v>3.318</v>
      </c>
      <c r="S22" s="186">
        <f t="shared" si="19"/>
        <v>3.1995</v>
      </c>
      <c r="T22" s="186">
        <f t="shared" si="20"/>
        <v>3.0891724137931034</v>
      </c>
      <c r="U22" s="186">
        <f t="shared" si="21"/>
        <v>2.9861999999999997</v>
      </c>
      <c r="V22" s="188">
        <f t="shared" si="22"/>
        <v>2.889870967741935</v>
      </c>
      <c r="W22" s="188">
        <f t="shared" si="23"/>
        <v>2.7995625</v>
      </c>
      <c r="X22" s="188">
        <f t="shared" si="24"/>
        <v>2.7147272727272727</v>
      </c>
      <c r="Y22" s="188">
        <f t="shared" si="25"/>
        <v>2.6348823529411765</v>
      </c>
      <c r="Z22" s="188">
        <f t="shared" si="26"/>
        <v>2.5596</v>
      </c>
      <c r="AA22" s="188">
        <f t="shared" si="27"/>
        <v>2.4885</v>
      </c>
      <c r="AB22" s="188">
        <f t="shared" si="28"/>
        <v>2.4212432432432434</v>
      </c>
      <c r="AC22" s="188">
        <f t="shared" si="29"/>
        <v>2.357526315789474</v>
      </c>
    </row>
    <row r="23" spans="1:29" ht="18.75">
      <c r="A23" s="185">
        <f t="shared" si="30"/>
        <v>43</v>
      </c>
      <c r="B23" s="186">
        <f t="shared" si="2"/>
        <v>8.338090909090909</v>
      </c>
      <c r="C23" s="186">
        <f t="shared" si="3"/>
        <v>7.64325</v>
      </c>
      <c r="D23" s="186">
        <f t="shared" si="4"/>
        <v>7.055307692307692</v>
      </c>
      <c r="E23" s="186">
        <f t="shared" si="5"/>
        <v>6.551357142857143</v>
      </c>
      <c r="F23" s="186">
        <f t="shared" si="6"/>
        <v>6.1146</v>
      </c>
      <c r="G23" s="186">
        <f t="shared" si="7"/>
        <v>5.7324375</v>
      </c>
      <c r="H23" s="186">
        <f t="shared" si="8"/>
        <v>5.395235294117647</v>
      </c>
      <c r="I23" s="186">
        <f t="shared" si="9"/>
        <v>5.0954999999999995</v>
      </c>
      <c r="J23" s="186">
        <f t="shared" si="10"/>
        <v>4.827315789473684</v>
      </c>
      <c r="K23" s="186">
        <f t="shared" si="11"/>
        <v>4.5859499999999995</v>
      </c>
      <c r="L23" s="186">
        <f t="shared" si="12"/>
        <v>4.367571428571428</v>
      </c>
      <c r="M23" s="186">
        <f t="shared" si="13"/>
        <v>4.169045454545454</v>
      </c>
      <c r="N23" s="186">
        <f t="shared" si="14"/>
        <v>3.9877826086956523</v>
      </c>
      <c r="O23" s="186">
        <f t="shared" si="15"/>
        <v>3.821625</v>
      </c>
      <c r="P23" s="186">
        <f t="shared" si="16"/>
        <v>3.66876</v>
      </c>
      <c r="Q23" s="186">
        <f t="shared" si="17"/>
        <v>3.527653846153846</v>
      </c>
      <c r="R23" s="186">
        <f t="shared" si="18"/>
        <v>3.397</v>
      </c>
      <c r="S23" s="186">
        <f t="shared" si="19"/>
        <v>3.2756785714285717</v>
      </c>
      <c r="T23" s="186">
        <f t="shared" si="20"/>
        <v>3.1627241379310345</v>
      </c>
      <c r="U23" s="186">
        <f t="shared" si="21"/>
        <v>3.0573</v>
      </c>
      <c r="V23" s="188">
        <f t="shared" si="22"/>
        <v>2.958677419354839</v>
      </c>
      <c r="W23" s="188">
        <f t="shared" si="23"/>
        <v>2.86621875</v>
      </c>
      <c r="X23" s="188">
        <f t="shared" si="24"/>
        <v>2.7793636363636365</v>
      </c>
      <c r="Y23" s="188">
        <f t="shared" si="25"/>
        <v>2.6976176470588236</v>
      </c>
      <c r="Z23" s="188">
        <f t="shared" si="26"/>
        <v>2.6205428571428575</v>
      </c>
      <c r="AA23" s="188">
        <f t="shared" si="27"/>
        <v>2.5477499999999997</v>
      </c>
      <c r="AB23" s="188">
        <f t="shared" si="28"/>
        <v>2.478891891891892</v>
      </c>
      <c r="AC23" s="188">
        <f t="shared" si="29"/>
        <v>2.413657894736842</v>
      </c>
    </row>
    <row r="24" spans="1:29" ht="18.75">
      <c r="A24" s="185">
        <f t="shared" si="30"/>
        <v>44</v>
      </c>
      <c r="B24" s="186">
        <f t="shared" si="2"/>
        <v>8.532</v>
      </c>
      <c r="C24" s="186">
        <f t="shared" si="3"/>
        <v>7.821</v>
      </c>
      <c r="D24" s="186">
        <f t="shared" si="4"/>
        <v>7.219384615384615</v>
      </c>
      <c r="E24" s="186">
        <f t="shared" si="5"/>
        <v>6.703714285714286</v>
      </c>
      <c r="F24" s="186">
        <f t="shared" si="6"/>
        <v>6.256799999999999</v>
      </c>
      <c r="G24" s="186">
        <f t="shared" si="7"/>
        <v>5.86575</v>
      </c>
      <c r="H24" s="186">
        <f t="shared" si="8"/>
        <v>5.520705882352941</v>
      </c>
      <c r="I24" s="186">
        <f t="shared" si="9"/>
        <v>5.214</v>
      </c>
      <c r="J24" s="186">
        <f t="shared" si="10"/>
        <v>4.939578947368421</v>
      </c>
      <c r="K24" s="186">
        <f t="shared" si="11"/>
        <v>4.6926000000000005</v>
      </c>
      <c r="L24" s="186">
        <f t="shared" si="12"/>
        <v>4.469142857142858</v>
      </c>
      <c r="M24" s="186">
        <f t="shared" si="13"/>
        <v>4.266</v>
      </c>
      <c r="N24" s="186">
        <f t="shared" si="14"/>
        <v>4.080521739130435</v>
      </c>
      <c r="O24" s="186">
        <f t="shared" si="15"/>
        <v>3.9105</v>
      </c>
      <c r="P24" s="186">
        <f t="shared" si="16"/>
        <v>3.75408</v>
      </c>
      <c r="Q24" s="186">
        <f t="shared" si="17"/>
        <v>3.6096923076923075</v>
      </c>
      <c r="R24" s="186">
        <f t="shared" si="18"/>
        <v>3.476</v>
      </c>
      <c r="S24" s="186">
        <f t="shared" si="19"/>
        <v>3.351857142857143</v>
      </c>
      <c r="T24" s="186">
        <f t="shared" si="20"/>
        <v>3.2362758620689656</v>
      </c>
      <c r="U24" s="186">
        <f t="shared" si="21"/>
        <v>3.1283999999999996</v>
      </c>
      <c r="V24" s="188">
        <f t="shared" si="22"/>
        <v>3.027483870967742</v>
      </c>
      <c r="W24" s="188">
        <f t="shared" si="23"/>
        <v>2.932875</v>
      </c>
      <c r="X24" s="188">
        <f t="shared" si="24"/>
        <v>2.844</v>
      </c>
      <c r="Y24" s="188">
        <f t="shared" si="25"/>
        <v>2.7603529411764707</v>
      </c>
      <c r="Z24" s="188">
        <f t="shared" si="26"/>
        <v>2.681485714285714</v>
      </c>
      <c r="AA24" s="188">
        <f t="shared" si="27"/>
        <v>2.607</v>
      </c>
      <c r="AB24" s="188">
        <f t="shared" si="28"/>
        <v>2.536540540540541</v>
      </c>
      <c r="AC24" s="188">
        <f t="shared" si="29"/>
        <v>2.4697894736842105</v>
      </c>
    </row>
    <row r="25" spans="1:29" ht="18.75">
      <c r="A25" s="185">
        <f t="shared" si="30"/>
        <v>45</v>
      </c>
      <c r="B25" s="186">
        <f t="shared" si="2"/>
        <v>8.725909090909092</v>
      </c>
      <c r="C25" s="186">
        <f t="shared" si="3"/>
        <v>7.99875</v>
      </c>
      <c r="D25" s="186">
        <f t="shared" si="4"/>
        <v>7.383461538461539</v>
      </c>
      <c r="E25" s="186">
        <f t="shared" si="5"/>
        <v>6.856071428571429</v>
      </c>
      <c r="F25" s="186">
        <f t="shared" si="6"/>
        <v>6.399</v>
      </c>
      <c r="G25" s="186">
        <f t="shared" si="7"/>
        <v>5.9990625</v>
      </c>
      <c r="H25" s="186">
        <f t="shared" si="8"/>
        <v>5.646176470588236</v>
      </c>
      <c r="I25" s="186">
        <f t="shared" si="9"/>
        <v>5.3325</v>
      </c>
      <c r="J25" s="186">
        <f t="shared" si="10"/>
        <v>5.051842105263158</v>
      </c>
      <c r="K25" s="186">
        <f t="shared" si="11"/>
        <v>4.79925</v>
      </c>
      <c r="L25" s="186">
        <f t="shared" si="12"/>
        <v>4.570714285714286</v>
      </c>
      <c r="M25" s="186">
        <f t="shared" si="13"/>
        <v>4.362954545454546</v>
      </c>
      <c r="N25" s="186">
        <f t="shared" si="14"/>
        <v>4.173260869565217</v>
      </c>
      <c r="O25" s="186">
        <f t="shared" si="15"/>
        <v>3.999375</v>
      </c>
      <c r="P25" s="186">
        <f t="shared" si="16"/>
        <v>3.8394</v>
      </c>
      <c r="Q25" s="186">
        <f t="shared" si="17"/>
        <v>3.6917307692307695</v>
      </c>
      <c r="R25" s="186">
        <f t="shared" si="18"/>
        <v>3.555</v>
      </c>
      <c r="S25" s="186">
        <f t="shared" si="19"/>
        <v>3.4280357142857145</v>
      </c>
      <c r="T25" s="186">
        <f t="shared" si="20"/>
        <v>3.3098275862068967</v>
      </c>
      <c r="U25" s="186">
        <f t="shared" si="21"/>
        <v>3.1995</v>
      </c>
      <c r="V25" s="188">
        <f t="shared" si="22"/>
        <v>3.096290322580645</v>
      </c>
      <c r="W25" s="188">
        <f t="shared" si="23"/>
        <v>2.99953125</v>
      </c>
      <c r="X25" s="188">
        <f t="shared" si="24"/>
        <v>2.9086363636363632</v>
      </c>
      <c r="Y25" s="188">
        <f t="shared" si="25"/>
        <v>2.823088235294118</v>
      </c>
      <c r="Z25" s="188">
        <f t="shared" si="26"/>
        <v>2.7424285714285714</v>
      </c>
      <c r="AA25" s="188">
        <f t="shared" si="27"/>
        <v>2.66625</v>
      </c>
      <c r="AB25" s="188">
        <f t="shared" si="28"/>
        <v>2.5941891891891893</v>
      </c>
      <c r="AC25" s="188">
        <f t="shared" si="29"/>
        <v>2.525921052631579</v>
      </c>
    </row>
    <row r="26" spans="1:29" ht="18.75">
      <c r="A26" s="185">
        <f t="shared" si="30"/>
        <v>46</v>
      </c>
      <c r="B26" s="186">
        <f t="shared" si="2"/>
        <v>8.919818181818181</v>
      </c>
      <c r="C26" s="186">
        <f t="shared" si="3"/>
        <v>8.1765</v>
      </c>
      <c r="D26" s="186">
        <f t="shared" si="4"/>
        <v>7.547538461538461</v>
      </c>
      <c r="E26" s="274">
        <f t="shared" si="5"/>
        <v>7.0084285714285715</v>
      </c>
      <c r="F26" s="186">
        <f t="shared" si="6"/>
        <v>6.541200000000001</v>
      </c>
      <c r="G26" s="186">
        <f t="shared" si="7"/>
        <v>6.132375</v>
      </c>
      <c r="H26" s="186">
        <f t="shared" si="8"/>
        <v>5.77164705882353</v>
      </c>
      <c r="I26" s="186">
        <f t="shared" si="9"/>
        <v>5.451</v>
      </c>
      <c r="J26" s="186">
        <f t="shared" si="10"/>
        <v>5.164105263157895</v>
      </c>
      <c r="K26" s="186">
        <f t="shared" si="11"/>
        <v>4.9059</v>
      </c>
      <c r="L26" s="186">
        <f t="shared" si="12"/>
        <v>4.672285714285715</v>
      </c>
      <c r="M26" s="186">
        <f t="shared" si="13"/>
        <v>4.459909090909091</v>
      </c>
      <c r="N26" s="186">
        <f t="shared" si="14"/>
        <v>4.266</v>
      </c>
      <c r="O26" s="186">
        <f t="shared" si="15"/>
        <v>4.08825</v>
      </c>
      <c r="P26" s="186">
        <f t="shared" si="16"/>
        <v>3.92472</v>
      </c>
      <c r="Q26" s="186">
        <f t="shared" si="17"/>
        <v>3.7737692307692305</v>
      </c>
      <c r="R26" s="186">
        <f t="shared" si="18"/>
        <v>3.634</v>
      </c>
      <c r="S26" s="186">
        <f t="shared" si="19"/>
        <v>3.5042142857142857</v>
      </c>
      <c r="T26" s="186">
        <f t="shared" si="20"/>
        <v>3.3833793103448278</v>
      </c>
      <c r="U26" s="186">
        <f t="shared" si="21"/>
        <v>3.2706000000000004</v>
      </c>
      <c r="V26" s="188">
        <f t="shared" si="22"/>
        <v>3.1650967741935485</v>
      </c>
      <c r="W26" s="188">
        <f t="shared" si="23"/>
        <v>3.0661875</v>
      </c>
      <c r="X26" s="188">
        <f t="shared" si="24"/>
        <v>2.9732727272727275</v>
      </c>
      <c r="Y26" s="188">
        <f t="shared" si="25"/>
        <v>2.885823529411765</v>
      </c>
      <c r="Z26" s="188">
        <f t="shared" si="26"/>
        <v>2.8033714285714284</v>
      </c>
      <c r="AA26" s="188">
        <f t="shared" si="27"/>
        <v>2.7255</v>
      </c>
      <c r="AB26" s="188">
        <f t="shared" si="28"/>
        <v>2.6518378378378378</v>
      </c>
      <c r="AC26" s="188">
        <f t="shared" si="29"/>
        <v>2.5820526315789474</v>
      </c>
    </row>
    <row r="27" spans="1:29" ht="18.75">
      <c r="A27" s="185">
        <f t="shared" si="30"/>
        <v>47</v>
      </c>
      <c r="B27" s="186">
        <f t="shared" si="2"/>
        <v>9.113727272727273</v>
      </c>
      <c r="C27" s="186">
        <f t="shared" si="3"/>
        <v>8.35425</v>
      </c>
      <c r="D27" s="186">
        <f t="shared" si="4"/>
        <v>7.711615384615385</v>
      </c>
      <c r="E27" s="186">
        <f t="shared" si="5"/>
        <v>7.160785714285715</v>
      </c>
      <c r="F27" s="186">
        <f t="shared" si="6"/>
        <v>6.6834</v>
      </c>
      <c r="G27" s="186">
        <f t="shared" si="7"/>
        <v>6.2656875</v>
      </c>
      <c r="H27" s="186">
        <f t="shared" si="8"/>
        <v>5.897117647058823</v>
      </c>
      <c r="I27" s="186">
        <f t="shared" si="9"/>
        <v>5.569500000000001</v>
      </c>
      <c r="J27" s="186">
        <f t="shared" si="10"/>
        <v>5.276368421052632</v>
      </c>
      <c r="K27" s="186">
        <f t="shared" si="11"/>
        <v>5.01255</v>
      </c>
      <c r="L27" s="186">
        <f t="shared" si="12"/>
        <v>4.773857142857143</v>
      </c>
      <c r="M27" s="186">
        <f t="shared" si="13"/>
        <v>4.556863636363636</v>
      </c>
      <c r="N27" s="186">
        <f t="shared" si="14"/>
        <v>4.358739130434783</v>
      </c>
      <c r="O27" s="186">
        <f t="shared" si="15"/>
        <v>4.177125</v>
      </c>
      <c r="P27" s="186">
        <f t="shared" si="16"/>
        <v>4.01004</v>
      </c>
      <c r="Q27" s="186">
        <f t="shared" si="17"/>
        <v>3.8558076923076925</v>
      </c>
      <c r="R27" s="186">
        <f t="shared" si="18"/>
        <v>3.713</v>
      </c>
      <c r="S27" s="186">
        <f t="shared" si="19"/>
        <v>3.5803928571428574</v>
      </c>
      <c r="T27" s="186">
        <f t="shared" si="20"/>
        <v>3.4569310344827584</v>
      </c>
      <c r="U27" s="186">
        <f t="shared" si="21"/>
        <v>3.3417</v>
      </c>
      <c r="V27" s="188">
        <f t="shared" si="22"/>
        <v>3.2339032258064515</v>
      </c>
      <c r="W27" s="188">
        <f t="shared" si="23"/>
        <v>3.13284375</v>
      </c>
      <c r="X27" s="188">
        <f t="shared" si="24"/>
        <v>3.037909090909091</v>
      </c>
      <c r="Y27" s="188">
        <f t="shared" si="25"/>
        <v>2.9485588235294116</v>
      </c>
      <c r="Z27" s="188">
        <f t="shared" si="26"/>
        <v>2.8643142857142854</v>
      </c>
      <c r="AA27" s="188">
        <f t="shared" si="27"/>
        <v>2.7847500000000003</v>
      </c>
      <c r="AB27" s="188">
        <f t="shared" si="28"/>
        <v>2.7094864864864863</v>
      </c>
      <c r="AC27" s="188">
        <f t="shared" si="29"/>
        <v>2.638184210526316</v>
      </c>
    </row>
    <row r="28" spans="1:29" ht="18.75">
      <c r="A28" s="185">
        <f t="shared" si="30"/>
        <v>48</v>
      </c>
      <c r="B28" s="186">
        <f t="shared" si="2"/>
        <v>9.307636363636362</v>
      </c>
      <c r="C28" s="186">
        <f t="shared" si="3"/>
        <v>8.532</v>
      </c>
      <c r="D28" s="186">
        <f t="shared" si="4"/>
        <v>7.875692307692308</v>
      </c>
      <c r="E28" s="186">
        <f t="shared" si="5"/>
        <v>7.313142857142857</v>
      </c>
      <c r="F28" s="186">
        <f t="shared" si="6"/>
        <v>6.8256000000000006</v>
      </c>
      <c r="G28" s="186">
        <f t="shared" si="7"/>
        <v>6.399</v>
      </c>
      <c r="H28" s="186">
        <f t="shared" si="8"/>
        <v>6.022588235294118</v>
      </c>
      <c r="I28" s="186">
        <f t="shared" si="9"/>
        <v>5.688</v>
      </c>
      <c r="J28" s="186">
        <f t="shared" si="10"/>
        <v>5.388631578947368</v>
      </c>
      <c r="K28" s="186">
        <f t="shared" si="11"/>
        <v>5.1192</v>
      </c>
      <c r="L28" s="186">
        <f t="shared" si="12"/>
        <v>4.8754285714285714</v>
      </c>
      <c r="M28" s="186">
        <f t="shared" si="13"/>
        <v>4.653818181818181</v>
      </c>
      <c r="N28" s="186">
        <f t="shared" si="14"/>
        <v>4.451478260869565</v>
      </c>
      <c r="O28" s="186">
        <f t="shared" si="15"/>
        <v>4.266</v>
      </c>
      <c r="P28" s="186">
        <f t="shared" si="16"/>
        <v>4.0953599999999994</v>
      </c>
      <c r="Q28" s="186">
        <f t="shared" si="17"/>
        <v>3.937846153846154</v>
      </c>
      <c r="R28" s="186">
        <f t="shared" si="18"/>
        <v>3.792</v>
      </c>
      <c r="S28" s="186">
        <f t="shared" si="19"/>
        <v>3.6565714285714286</v>
      </c>
      <c r="T28" s="186">
        <f t="shared" si="20"/>
        <v>3.5304827586206895</v>
      </c>
      <c r="U28" s="186">
        <f t="shared" si="21"/>
        <v>3.4128000000000003</v>
      </c>
      <c r="V28" s="188">
        <f t="shared" si="22"/>
        <v>3.302709677419355</v>
      </c>
      <c r="W28" s="188">
        <f t="shared" si="23"/>
        <v>3.1995</v>
      </c>
      <c r="X28" s="188">
        <f t="shared" si="24"/>
        <v>3.1025454545454547</v>
      </c>
      <c r="Y28" s="188">
        <f t="shared" si="25"/>
        <v>3.011294117647059</v>
      </c>
      <c r="Z28" s="188">
        <f t="shared" si="26"/>
        <v>2.925257142857143</v>
      </c>
      <c r="AA28" s="188">
        <f t="shared" si="27"/>
        <v>2.844</v>
      </c>
      <c r="AB28" s="188">
        <f t="shared" si="28"/>
        <v>2.767135135135135</v>
      </c>
      <c r="AC28" s="188">
        <f t="shared" si="29"/>
        <v>2.694315789473684</v>
      </c>
    </row>
    <row r="29" spans="1:29" ht="18.75">
      <c r="A29" s="185">
        <f t="shared" si="30"/>
        <v>49</v>
      </c>
      <c r="B29" s="186">
        <f t="shared" si="2"/>
        <v>9.501545454545454</v>
      </c>
      <c r="C29" s="186">
        <f t="shared" si="3"/>
        <v>8.70975</v>
      </c>
      <c r="D29" s="186">
        <f t="shared" si="4"/>
        <v>8.039769230769231</v>
      </c>
      <c r="E29" s="186">
        <f t="shared" si="5"/>
        <v>7.4655000000000005</v>
      </c>
      <c r="F29" s="186">
        <f t="shared" si="6"/>
        <v>6.9677999999999995</v>
      </c>
      <c r="G29" s="186">
        <f t="shared" si="7"/>
        <v>6.5323125</v>
      </c>
      <c r="H29" s="186">
        <f t="shared" si="8"/>
        <v>6.148058823529412</v>
      </c>
      <c r="I29" s="186">
        <f t="shared" si="9"/>
        <v>5.806500000000001</v>
      </c>
      <c r="J29" s="186">
        <f t="shared" si="10"/>
        <v>5.500894736842105</v>
      </c>
      <c r="K29" s="186">
        <f t="shared" si="11"/>
        <v>5.22585</v>
      </c>
      <c r="L29" s="186">
        <f t="shared" si="12"/>
        <v>4.977</v>
      </c>
      <c r="M29" s="186">
        <f t="shared" si="13"/>
        <v>4.750772727272727</v>
      </c>
      <c r="N29" s="186">
        <f t="shared" si="14"/>
        <v>4.544217391304348</v>
      </c>
      <c r="O29" s="186">
        <f t="shared" si="15"/>
        <v>4.354875</v>
      </c>
      <c r="P29" s="186">
        <f t="shared" si="16"/>
        <v>4.18068</v>
      </c>
      <c r="Q29" s="186">
        <f t="shared" si="17"/>
        <v>4.0198846153846155</v>
      </c>
      <c r="R29" s="186">
        <f t="shared" si="18"/>
        <v>3.871</v>
      </c>
      <c r="S29" s="186">
        <f t="shared" si="19"/>
        <v>3.7327500000000002</v>
      </c>
      <c r="T29" s="186">
        <f t="shared" si="20"/>
        <v>3.6040344827586206</v>
      </c>
      <c r="U29" s="186">
        <f t="shared" si="21"/>
        <v>3.4838999999999998</v>
      </c>
      <c r="V29" s="188">
        <f t="shared" si="22"/>
        <v>3.371516129032258</v>
      </c>
      <c r="W29" s="188">
        <f t="shared" si="23"/>
        <v>3.26615625</v>
      </c>
      <c r="X29" s="188">
        <f t="shared" si="24"/>
        <v>3.167181818181818</v>
      </c>
      <c r="Y29" s="188">
        <f t="shared" si="25"/>
        <v>3.074029411764706</v>
      </c>
      <c r="Z29" s="188">
        <f t="shared" si="26"/>
        <v>2.9861999999999997</v>
      </c>
      <c r="AA29" s="188">
        <f t="shared" si="27"/>
        <v>2.9032500000000003</v>
      </c>
      <c r="AB29" s="188">
        <f t="shared" si="28"/>
        <v>2.8247837837837837</v>
      </c>
      <c r="AC29" s="188">
        <f t="shared" si="29"/>
        <v>2.7504473684210526</v>
      </c>
    </row>
    <row r="30" spans="1:29" ht="18.75">
      <c r="A30" s="185">
        <f t="shared" si="30"/>
        <v>50</v>
      </c>
      <c r="B30" s="186">
        <f t="shared" si="2"/>
        <v>9.695454545454547</v>
      </c>
      <c r="C30" s="186">
        <f t="shared" si="3"/>
        <v>8.887500000000001</v>
      </c>
      <c r="D30" s="186">
        <f t="shared" si="4"/>
        <v>8.203846153846154</v>
      </c>
      <c r="E30" s="273">
        <f t="shared" si="5"/>
        <v>7.617857142857143</v>
      </c>
      <c r="F30" s="186">
        <f t="shared" si="6"/>
        <v>7.11</v>
      </c>
      <c r="G30" s="186">
        <f t="shared" si="7"/>
        <v>6.665625</v>
      </c>
      <c r="H30" s="186">
        <f t="shared" si="8"/>
        <v>6.273529411764707</v>
      </c>
      <c r="I30" s="186">
        <f t="shared" si="9"/>
        <v>5.925</v>
      </c>
      <c r="J30" s="186">
        <f t="shared" si="10"/>
        <v>5.613157894736842</v>
      </c>
      <c r="K30" s="186">
        <f t="shared" si="11"/>
        <v>5.3325</v>
      </c>
      <c r="L30" s="186">
        <f t="shared" si="12"/>
        <v>5.078571428571428</v>
      </c>
      <c r="M30" s="186">
        <f t="shared" si="13"/>
        <v>4.8477272727272736</v>
      </c>
      <c r="N30" s="186">
        <f t="shared" si="14"/>
        <v>4.636956521739131</v>
      </c>
      <c r="O30" s="186">
        <f t="shared" si="15"/>
        <v>4.4437500000000005</v>
      </c>
      <c r="P30" s="186">
        <f t="shared" si="16"/>
        <v>4.266</v>
      </c>
      <c r="Q30" s="186">
        <f t="shared" si="17"/>
        <v>4.101923076923077</v>
      </c>
      <c r="R30" s="186">
        <f t="shared" si="18"/>
        <v>3.95</v>
      </c>
      <c r="S30" s="186">
        <f t="shared" si="19"/>
        <v>3.8089285714285714</v>
      </c>
      <c r="T30" s="186">
        <f t="shared" si="20"/>
        <v>3.6775862068965517</v>
      </c>
      <c r="U30" s="186">
        <f t="shared" si="21"/>
        <v>3.555</v>
      </c>
      <c r="V30" s="188">
        <f t="shared" si="22"/>
        <v>3.440322580645161</v>
      </c>
      <c r="W30" s="188">
        <f t="shared" si="23"/>
        <v>3.3328125</v>
      </c>
      <c r="X30" s="188">
        <f t="shared" si="24"/>
        <v>3.231818181818182</v>
      </c>
      <c r="Y30" s="188">
        <f t="shared" si="25"/>
        <v>3.1367647058823533</v>
      </c>
      <c r="Z30" s="188">
        <f t="shared" si="26"/>
        <v>3.047142857142857</v>
      </c>
      <c r="AA30" s="188">
        <f t="shared" si="27"/>
        <v>2.9625</v>
      </c>
      <c r="AB30" s="188">
        <f t="shared" si="28"/>
        <v>2.882432432432432</v>
      </c>
      <c r="AC30" s="188">
        <f t="shared" si="29"/>
        <v>2.806578947368421</v>
      </c>
    </row>
    <row r="31" spans="1:29" ht="18.75">
      <c r="A31" s="185">
        <f t="shared" si="30"/>
        <v>51</v>
      </c>
      <c r="B31" s="186">
        <f t="shared" si="2"/>
        <v>9.889363636363637</v>
      </c>
      <c r="C31" s="186">
        <f t="shared" si="3"/>
        <v>9.06525</v>
      </c>
      <c r="D31" s="186">
        <f t="shared" si="4"/>
        <v>8.367923076923077</v>
      </c>
      <c r="E31" s="186">
        <f t="shared" si="5"/>
        <v>7.770214285714285</v>
      </c>
      <c r="F31" s="186">
        <f t="shared" si="6"/>
        <v>7.2522</v>
      </c>
      <c r="G31" s="186">
        <f t="shared" si="7"/>
        <v>6.7989375</v>
      </c>
      <c r="H31" s="186">
        <f t="shared" si="8"/>
        <v>6.399</v>
      </c>
      <c r="I31" s="186">
        <f t="shared" si="9"/>
        <v>6.043500000000001</v>
      </c>
      <c r="J31" s="186">
        <f t="shared" si="10"/>
        <v>5.725421052631579</v>
      </c>
      <c r="K31" s="186">
        <f t="shared" si="11"/>
        <v>5.43915</v>
      </c>
      <c r="L31" s="186">
        <f t="shared" si="12"/>
        <v>5.180142857142857</v>
      </c>
      <c r="M31" s="186">
        <f t="shared" si="13"/>
        <v>4.944681818181818</v>
      </c>
      <c r="N31" s="186">
        <f t="shared" si="14"/>
        <v>4.7296956521739135</v>
      </c>
      <c r="O31" s="186">
        <f t="shared" si="15"/>
        <v>4.532625</v>
      </c>
      <c r="P31" s="186">
        <f t="shared" si="16"/>
        <v>4.35132</v>
      </c>
      <c r="Q31" s="186">
        <f t="shared" si="17"/>
        <v>4.1839615384615385</v>
      </c>
      <c r="R31" s="186">
        <f t="shared" si="18"/>
        <v>4.029</v>
      </c>
      <c r="S31" s="186">
        <f t="shared" si="19"/>
        <v>3.8851071428571426</v>
      </c>
      <c r="T31" s="186">
        <f t="shared" si="20"/>
        <v>3.751137931034483</v>
      </c>
      <c r="U31" s="186">
        <f t="shared" si="21"/>
        <v>3.6261</v>
      </c>
      <c r="V31" s="188">
        <f t="shared" si="22"/>
        <v>3.509129032258065</v>
      </c>
      <c r="W31" s="188">
        <f t="shared" si="23"/>
        <v>3.39946875</v>
      </c>
      <c r="X31" s="188">
        <f t="shared" si="24"/>
        <v>3.2964545454545453</v>
      </c>
      <c r="Y31" s="188">
        <f t="shared" si="25"/>
        <v>3.1995</v>
      </c>
      <c r="Z31" s="188">
        <f t="shared" si="26"/>
        <v>3.108085714285714</v>
      </c>
      <c r="AA31" s="188">
        <f t="shared" si="27"/>
        <v>3.0217500000000004</v>
      </c>
      <c r="AB31" s="188">
        <f t="shared" si="28"/>
        <v>2.9400810810810807</v>
      </c>
      <c r="AC31" s="188">
        <f t="shared" si="29"/>
        <v>2.8627105263157895</v>
      </c>
    </row>
    <row r="32" spans="1:29" ht="18.75">
      <c r="A32" s="185">
        <f t="shared" si="30"/>
        <v>52</v>
      </c>
      <c r="B32" s="186">
        <f t="shared" si="2"/>
        <v>10.083272727272728</v>
      </c>
      <c r="C32" s="186">
        <f t="shared" si="3"/>
        <v>9.242999999999999</v>
      </c>
      <c r="D32" s="186">
        <f>(A32/$D$3)*2.133</f>
        <v>8.532</v>
      </c>
      <c r="E32" s="275">
        <f t="shared" si="5"/>
        <v>7.922571428571429</v>
      </c>
      <c r="F32" s="186">
        <f t="shared" si="6"/>
        <v>7.3944</v>
      </c>
      <c r="G32" s="186">
        <f t="shared" si="7"/>
        <v>6.93225</v>
      </c>
      <c r="H32" s="186">
        <f t="shared" si="8"/>
        <v>6.524470588235293</v>
      </c>
      <c r="I32" s="186">
        <f t="shared" si="9"/>
        <v>6.162</v>
      </c>
      <c r="J32" s="186">
        <f t="shared" si="10"/>
        <v>5.837684210526316</v>
      </c>
      <c r="K32" s="186">
        <f t="shared" si="11"/>
        <v>5.5458</v>
      </c>
      <c r="L32" s="186">
        <f t="shared" si="12"/>
        <v>5.281714285714286</v>
      </c>
      <c r="M32" s="186">
        <f t="shared" si="13"/>
        <v>5.041636363636364</v>
      </c>
      <c r="N32" s="186">
        <f t="shared" si="14"/>
        <v>4.8224347826086955</v>
      </c>
      <c r="O32" s="186">
        <f t="shared" si="15"/>
        <v>4.621499999999999</v>
      </c>
      <c r="P32" s="186">
        <f t="shared" si="16"/>
        <v>4.436640000000001</v>
      </c>
      <c r="Q32" s="186">
        <f t="shared" si="17"/>
        <v>4.266</v>
      </c>
      <c r="R32" s="186">
        <f t="shared" si="18"/>
        <v>4.108</v>
      </c>
      <c r="S32" s="186">
        <f t="shared" si="19"/>
        <v>3.9612857142857143</v>
      </c>
      <c r="T32" s="186">
        <f t="shared" si="20"/>
        <v>3.824689655172414</v>
      </c>
      <c r="U32" s="186">
        <f t="shared" si="21"/>
        <v>3.6972</v>
      </c>
      <c r="V32" s="188">
        <f t="shared" si="22"/>
        <v>3.577935483870968</v>
      </c>
      <c r="W32" s="188">
        <f t="shared" si="23"/>
        <v>3.466125</v>
      </c>
      <c r="X32" s="188">
        <f t="shared" si="24"/>
        <v>3.361090909090909</v>
      </c>
      <c r="Y32" s="188">
        <f t="shared" si="25"/>
        <v>3.2622352941176467</v>
      </c>
      <c r="Z32" s="188">
        <f t="shared" si="26"/>
        <v>3.1690285714285715</v>
      </c>
      <c r="AA32" s="188">
        <f t="shared" si="27"/>
        <v>3.081</v>
      </c>
      <c r="AB32" s="188">
        <f t="shared" si="28"/>
        <v>2.99772972972973</v>
      </c>
      <c r="AC32" s="188">
        <f t="shared" si="29"/>
        <v>2.918842105263158</v>
      </c>
    </row>
    <row r="33" spans="1:29" ht="18.75">
      <c r="A33" s="185">
        <f t="shared" si="30"/>
        <v>53</v>
      </c>
      <c r="B33" s="186">
        <f t="shared" si="2"/>
        <v>10.277181818181818</v>
      </c>
      <c r="C33" s="186">
        <f t="shared" si="3"/>
        <v>9.42075</v>
      </c>
      <c r="D33" s="186">
        <f>(A33/$D$3)*2.133</f>
        <v>8.696076923076923</v>
      </c>
      <c r="E33" s="186">
        <f t="shared" si="5"/>
        <v>8.074928571428572</v>
      </c>
      <c r="F33" s="186">
        <f t="shared" si="6"/>
        <v>7.5366</v>
      </c>
      <c r="G33" s="186">
        <f t="shared" si="7"/>
        <v>7.0655625</v>
      </c>
      <c r="H33" s="186">
        <f t="shared" si="8"/>
        <v>6.6499411764705885</v>
      </c>
      <c r="I33" s="186">
        <f t="shared" si="9"/>
        <v>6.280500000000001</v>
      </c>
      <c r="J33" s="186">
        <f t="shared" si="10"/>
        <v>5.949947368421052</v>
      </c>
      <c r="K33" s="186">
        <f t="shared" si="11"/>
        <v>5.65245</v>
      </c>
      <c r="L33" s="186">
        <f t="shared" si="12"/>
        <v>5.383285714285714</v>
      </c>
      <c r="M33" s="186">
        <f t="shared" si="13"/>
        <v>5.138590909090909</v>
      </c>
      <c r="N33" s="186">
        <f t="shared" si="14"/>
        <v>4.915173913043478</v>
      </c>
      <c r="O33" s="186">
        <f t="shared" si="15"/>
        <v>4.710375</v>
      </c>
      <c r="P33" s="186">
        <f t="shared" si="16"/>
        <v>4.52196</v>
      </c>
      <c r="Q33" s="186">
        <f t="shared" si="17"/>
        <v>4.3480384615384615</v>
      </c>
      <c r="R33" s="186">
        <f t="shared" si="18"/>
        <v>4.187</v>
      </c>
      <c r="S33" s="186">
        <f t="shared" si="19"/>
        <v>4.037464285714286</v>
      </c>
      <c r="T33" s="186">
        <f t="shared" si="20"/>
        <v>3.898241379310345</v>
      </c>
      <c r="U33" s="186">
        <f t="shared" si="21"/>
        <v>3.7683</v>
      </c>
      <c r="V33" s="188">
        <f t="shared" si="22"/>
        <v>3.6467419354838713</v>
      </c>
      <c r="W33" s="188">
        <f t="shared" si="23"/>
        <v>3.53278125</v>
      </c>
      <c r="X33" s="188">
        <f t="shared" si="24"/>
        <v>3.4257272727272725</v>
      </c>
      <c r="Y33" s="188">
        <f t="shared" si="25"/>
        <v>3.3249705882352942</v>
      </c>
      <c r="Z33" s="188">
        <f t="shared" si="26"/>
        <v>3.2299714285714285</v>
      </c>
      <c r="AA33" s="188">
        <f t="shared" si="27"/>
        <v>3.1402500000000004</v>
      </c>
      <c r="AB33" s="188">
        <f t="shared" si="28"/>
        <v>3.0553783783783786</v>
      </c>
      <c r="AC33" s="188">
        <f t="shared" si="29"/>
        <v>2.974973684210526</v>
      </c>
    </row>
    <row r="34" spans="1:29" ht="18.75">
      <c r="A34" s="185">
        <f t="shared" si="30"/>
        <v>54</v>
      </c>
      <c r="B34" s="186">
        <f t="shared" si="2"/>
        <v>10.47109090909091</v>
      </c>
      <c r="C34" s="186">
        <f t="shared" si="3"/>
        <v>9.5985</v>
      </c>
      <c r="D34" s="186">
        <f>(A34/$D$3)*2.133</f>
        <v>8.860153846153846</v>
      </c>
      <c r="E34" s="186">
        <f t="shared" si="5"/>
        <v>8.227285714285715</v>
      </c>
      <c r="F34" s="186">
        <f t="shared" si="6"/>
        <v>7.6788</v>
      </c>
      <c r="G34" s="186">
        <f t="shared" si="7"/>
        <v>7.198875</v>
      </c>
      <c r="H34" s="186">
        <f t="shared" si="8"/>
        <v>6.775411764705882</v>
      </c>
      <c r="I34" s="186">
        <f t="shared" si="9"/>
        <v>6.399</v>
      </c>
      <c r="J34" s="186">
        <f t="shared" si="10"/>
        <v>6.0622105263157895</v>
      </c>
      <c r="K34" s="186">
        <f t="shared" si="11"/>
        <v>5.7591</v>
      </c>
      <c r="L34" s="186">
        <f t="shared" si="12"/>
        <v>5.484857142857143</v>
      </c>
      <c r="M34" s="186">
        <f t="shared" si="13"/>
        <v>5.235545454545455</v>
      </c>
      <c r="N34" s="186">
        <f t="shared" si="14"/>
        <v>5.007913043478261</v>
      </c>
      <c r="O34" s="186">
        <f t="shared" si="15"/>
        <v>4.79925</v>
      </c>
      <c r="P34" s="186">
        <f t="shared" si="16"/>
        <v>4.60728</v>
      </c>
      <c r="Q34" s="186">
        <f t="shared" si="17"/>
        <v>4.430076923076923</v>
      </c>
      <c r="R34" s="186">
        <f t="shared" si="18"/>
        <v>4.266</v>
      </c>
      <c r="S34" s="186">
        <f t="shared" si="19"/>
        <v>4.113642857142858</v>
      </c>
      <c r="T34" s="186">
        <f t="shared" si="20"/>
        <v>3.9717931034482756</v>
      </c>
      <c r="U34" s="186">
        <f t="shared" si="21"/>
        <v>3.8394</v>
      </c>
      <c r="V34" s="188">
        <f t="shared" si="22"/>
        <v>3.7155483870967743</v>
      </c>
      <c r="W34" s="188">
        <f t="shared" si="23"/>
        <v>3.5994375</v>
      </c>
      <c r="X34" s="188">
        <f t="shared" si="24"/>
        <v>3.490363636363637</v>
      </c>
      <c r="Y34" s="188">
        <f t="shared" si="25"/>
        <v>3.387705882352941</v>
      </c>
      <c r="Z34" s="188">
        <f t="shared" si="26"/>
        <v>3.290914285714286</v>
      </c>
      <c r="AA34" s="188">
        <f t="shared" si="27"/>
        <v>3.1995</v>
      </c>
      <c r="AB34" s="188">
        <f t="shared" si="28"/>
        <v>3.113027027027027</v>
      </c>
      <c r="AC34" s="188">
        <f t="shared" si="29"/>
        <v>3.0311052631578947</v>
      </c>
    </row>
    <row r="35" spans="1:29" ht="18.75">
      <c r="A35" s="185">
        <f>A34+1</f>
        <v>55</v>
      </c>
      <c r="B35" s="186">
        <f t="shared" si="2"/>
        <v>10.665</v>
      </c>
      <c r="C35" s="186">
        <f t="shared" si="3"/>
        <v>9.77625</v>
      </c>
      <c r="D35" s="186">
        <f>(A35/$D$3)*2.133</f>
        <v>9.024230769230769</v>
      </c>
      <c r="E35" s="186">
        <f t="shared" si="5"/>
        <v>8.379642857142857</v>
      </c>
      <c r="F35" s="186">
        <f t="shared" si="6"/>
        <v>7.821</v>
      </c>
      <c r="G35" s="186">
        <f t="shared" si="7"/>
        <v>7.3321875</v>
      </c>
      <c r="H35" s="186">
        <f t="shared" si="8"/>
        <v>6.900882352941177</v>
      </c>
      <c r="I35" s="186">
        <f t="shared" si="9"/>
        <v>6.517499999999999</v>
      </c>
      <c r="J35" s="186">
        <f t="shared" si="10"/>
        <v>6.174473684210526</v>
      </c>
      <c r="K35" s="186">
        <f t="shared" si="11"/>
        <v>5.86575</v>
      </c>
      <c r="L35" s="186">
        <f t="shared" si="12"/>
        <v>5.586428571428572</v>
      </c>
      <c r="M35" s="186">
        <f t="shared" si="13"/>
        <v>5.3325</v>
      </c>
      <c r="N35" s="186">
        <f t="shared" si="14"/>
        <v>5.100652173913043</v>
      </c>
      <c r="O35" s="186">
        <f t="shared" si="15"/>
        <v>4.888125</v>
      </c>
      <c r="P35" s="186">
        <f t="shared" si="16"/>
        <v>4.6926000000000005</v>
      </c>
      <c r="Q35" s="186">
        <f t="shared" si="17"/>
        <v>4.5121153846153845</v>
      </c>
      <c r="R35" s="186">
        <f t="shared" si="18"/>
        <v>4.345000000000001</v>
      </c>
      <c r="S35" s="186">
        <f t="shared" si="19"/>
        <v>4.189821428571428</v>
      </c>
      <c r="T35" s="186">
        <f t="shared" si="20"/>
        <v>4.045344827586207</v>
      </c>
      <c r="U35" s="186">
        <f t="shared" si="21"/>
        <v>3.9105</v>
      </c>
      <c r="V35" s="188">
        <f t="shared" si="22"/>
        <v>3.7843548387096773</v>
      </c>
      <c r="W35" s="188">
        <f t="shared" si="23"/>
        <v>3.66609375</v>
      </c>
      <c r="X35" s="188">
        <f t="shared" si="24"/>
        <v>3.555</v>
      </c>
      <c r="Y35" s="188">
        <f t="shared" si="25"/>
        <v>3.4504411764705885</v>
      </c>
      <c r="Z35" s="188">
        <f t="shared" si="26"/>
        <v>3.351857142857143</v>
      </c>
      <c r="AA35" s="188">
        <f t="shared" si="27"/>
        <v>3.2587499999999996</v>
      </c>
      <c r="AB35" s="188">
        <f t="shared" si="28"/>
        <v>3.1706756756756755</v>
      </c>
      <c r="AC35" s="188">
        <f t="shared" si="29"/>
        <v>3.087236842105263</v>
      </c>
    </row>
    <row r="36" spans="1:29" ht="18.75">
      <c r="A36" s="185">
        <f>A35+1</f>
        <v>56</v>
      </c>
      <c r="B36" s="186">
        <f t="shared" si="2"/>
        <v>10.85890909090909</v>
      </c>
      <c r="C36" s="186">
        <f t="shared" si="3"/>
        <v>9.954</v>
      </c>
      <c r="D36" s="186">
        <f>(A36/$D$3)*2.133</f>
        <v>9.188307692307692</v>
      </c>
      <c r="E36" s="186">
        <f t="shared" si="5"/>
        <v>8.532</v>
      </c>
      <c r="F36" s="186">
        <f t="shared" si="6"/>
        <v>7.9632000000000005</v>
      </c>
      <c r="G36" s="186">
        <f t="shared" si="7"/>
        <v>7.4655000000000005</v>
      </c>
      <c r="H36" s="186">
        <f t="shared" si="8"/>
        <v>7.02635294117647</v>
      </c>
      <c r="I36" s="186">
        <f t="shared" si="9"/>
        <v>6.636</v>
      </c>
      <c r="J36" s="186">
        <f t="shared" si="10"/>
        <v>6.286736842105263</v>
      </c>
      <c r="K36" s="186">
        <f t="shared" si="11"/>
        <v>5.9723999999999995</v>
      </c>
      <c r="L36" s="186">
        <f t="shared" si="12"/>
        <v>5.688</v>
      </c>
      <c r="M36" s="186">
        <f t="shared" si="13"/>
        <v>5.429454545454545</v>
      </c>
      <c r="N36" s="186">
        <f t="shared" si="14"/>
        <v>5.193391304347826</v>
      </c>
      <c r="O36" s="186">
        <f t="shared" si="15"/>
        <v>4.977</v>
      </c>
      <c r="P36" s="186">
        <f t="shared" si="16"/>
        <v>4.777920000000001</v>
      </c>
      <c r="Q36" s="186">
        <f t="shared" si="17"/>
        <v>4.594153846153846</v>
      </c>
      <c r="R36" s="186">
        <f t="shared" si="18"/>
        <v>4.4239999999999995</v>
      </c>
      <c r="S36" s="186">
        <f t="shared" si="19"/>
        <v>4.266</v>
      </c>
      <c r="T36" s="186">
        <f t="shared" si="20"/>
        <v>4.118896551724138</v>
      </c>
      <c r="U36" s="186">
        <f t="shared" si="21"/>
        <v>3.9816000000000003</v>
      </c>
      <c r="V36" s="188">
        <f t="shared" si="22"/>
        <v>3.8531612903225807</v>
      </c>
      <c r="W36" s="188">
        <f t="shared" si="23"/>
        <v>3.7327500000000002</v>
      </c>
      <c r="X36" s="188">
        <f t="shared" si="24"/>
        <v>3.6196363636363635</v>
      </c>
      <c r="Y36" s="188">
        <f t="shared" si="25"/>
        <v>3.513176470588235</v>
      </c>
      <c r="Z36" s="188">
        <f t="shared" si="26"/>
        <v>3.4128000000000003</v>
      </c>
      <c r="AA36" s="188">
        <f t="shared" si="27"/>
        <v>3.318</v>
      </c>
      <c r="AB36" s="188">
        <f t="shared" si="28"/>
        <v>3.2283243243243245</v>
      </c>
      <c r="AC36" s="188">
        <f t="shared" si="29"/>
        <v>3.1433684210526316</v>
      </c>
    </row>
    <row r="37" spans="1:29" ht="18.75">
      <c r="A37" s="191"/>
      <c r="B37" s="192"/>
      <c r="C37" s="192"/>
      <c r="D37" s="192"/>
      <c r="E37" s="192"/>
      <c r="F37" s="192"/>
      <c r="G37" s="192"/>
      <c r="H37" s="192"/>
      <c r="I37" s="192"/>
      <c r="J37" s="192"/>
      <c r="K37" s="192"/>
      <c r="L37" s="192"/>
      <c r="M37" s="192"/>
      <c r="N37" s="192"/>
      <c r="O37" s="192"/>
      <c r="P37" s="192"/>
      <c r="Q37" s="192"/>
      <c r="R37" s="192"/>
      <c r="S37" s="192"/>
      <c r="T37" s="192"/>
      <c r="U37" s="192"/>
      <c r="V37" s="189"/>
      <c r="W37" s="189"/>
      <c r="X37" s="189"/>
      <c r="Y37" s="189"/>
      <c r="Z37" s="189"/>
      <c r="AA37" s="189"/>
      <c r="AB37" s="189"/>
      <c r="AC37" s="189"/>
    </row>
    <row r="38" spans="1:21" ht="19.5" thickBot="1">
      <c r="A38" s="363" t="s">
        <v>158</v>
      </c>
      <c r="B38" s="363"/>
      <c r="C38" s="363"/>
      <c r="D38" s="363"/>
      <c r="E38" s="363"/>
      <c r="F38" s="363"/>
      <c r="G38" s="363"/>
      <c r="H38" s="363"/>
      <c r="I38" s="363"/>
      <c r="J38" s="363"/>
      <c r="K38" s="363"/>
      <c r="L38" s="363"/>
      <c r="M38" s="363"/>
      <c r="N38" s="363"/>
      <c r="O38" s="363"/>
      <c r="P38" s="190"/>
      <c r="Q38" s="190"/>
      <c r="R38" s="190"/>
      <c r="S38" s="190"/>
      <c r="T38" s="190"/>
      <c r="U38" s="190"/>
    </row>
    <row r="39" spans="1:21" ht="21.75" thickBot="1" thickTop="1">
      <c r="A39" s="187" t="s">
        <v>157</v>
      </c>
      <c r="B39" s="193">
        <v>2.133</v>
      </c>
      <c r="C39" s="182"/>
      <c r="D39" s="182"/>
      <c r="E39" s="182"/>
      <c r="F39" s="182"/>
      <c r="G39" s="182"/>
      <c r="H39" s="182"/>
      <c r="I39" s="182"/>
      <c r="J39" s="182"/>
      <c r="K39" s="182"/>
      <c r="L39" s="182"/>
      <c r="M39" s="182"/>
      <c r="N39" s="182"/>
      <c r="O39" s="182"/>
      <c r="P39" s="182"/>
      <c r="Q39" s="182"/>
      <c r="R39" s="182"/>
      <c r="S39" s="182"/>
      <c r="T39" s="182"/>
      <c r="U39" s="182"/>
    </row>
    <row r="40" ht="14.25" thickBot="1" thickTop="1"/>
    <row r="41" spans="1:12" ht="21.75" thickBot="1" thickTop="1">
      <c r="A41" s="366" t="s">
        <v>170</v>
      </c>
      <c r="B41" s="367"/>
      <c r="C41" s="367"/>
      <c r="D41" s="367"/>
      <c r="E41" s="367"/>
      <c r="F41" s="367"/>
      <c r="G41" s="367"/>
      <c r="H41" s="368"/>
      <c r="I41" s="290"/>
      <c r="J41" s="290"/>
      <c r="K41" s="290"/>
      <c r="L41" s="290"/>
    </row>
    <row r="42" spans="1:12" ht="21" thickTop="1">
      <c r="A42" s="364" t="s">
        <v>171</v>
      </c>
      <c r="B42" s="365"/>
      <c r="C42" s="365"/>
      <c r="D42" s="365"/>
      <c r="E42" s="365"/>
      <c r="F42" s="365"/>
      <c r="G42" s="291" t="s">
        <v>172</v>
      </c>
      <c r="H42" s="292" t="s">
        <v>173</v>
      </c>
      <c r="I42" s="290"/>
      <c r="J42" s="290"/>
      <c r="K42" s="290"/>
      <c r="L42" s="290"/>
    </row>
    <row r="43" spans="1:12" ht="20.25">
      <c r="A43" s="355" t="s">
        <v>206</v>
      </c>
      <c r="B43" s="356"/>
      <c r="C43" s="356"/>
      <c r="D43" s="356"/>
      <c r="E43" s="356"/>
      <c r="F43" s="356"/>
      <c r="G43" s="279">
        <v>5.6</v>
      </c>
      <c r="H43" s="293">
        <v>5.6</v>
      </c>
      <c r="I43" s="290"/>
      <c r="J43" s="290"/>
      <c r="K43" s="290"/>
      <c r="L43" s="290"/>
    </row>
    <row r="44" spans="1:12" ht="20.25">
      <c r="A44" s="355" t="s">
        <v>207</v>
      </c>
      <c r="B44" s="356"/>
      <c r="C44" s="356"/>
      <c r="D44" s="356"/>
      <c r="E44" s="356"/>
      <c r="F44" s="356"/>
      <c r="G44" s="279">
        <v>5.6</v>
      </c>
      <c r="H44" s="293">
        <v>5.6</v>
      </c>
      <c r="I44" s="290"/>
      <c r="J44" s="290"/>
      <c r="K44" s="290"/>
      <c r="L44" s="290"/>
    </row>
    <row r="45" spans="1:12" ht="20.25">
      <c r="A45" s="355" t="s">
        <v>208</v>
      </c>
      <c r="B45" s="356"/>
      <c r="C45" s="356"/>
      <c r="D45" s="356"/>
      <c r="E45" s="356"/>
      <c r="F45" s="356"/>
      <c r="G45" s="279">
        <v>5.6</v>
      </c>
      <c r="H45" s="293">
        <v>5.6</v>
      </c>
      <c r="I45" s="290"/>
      <c r="J45" s="290"/>
      <c r="K45" s="290"/>
      <c r="L45" s="290"/>
    </row>
    <row r="46" spans="1:12" ht="20.25">
      <c r="A46" s="355" t="s">
        <v>209</v>
      </c>
      <c r="B46" s="356"/>
      <c r="C46" s="356"/>
      <c r="D46" s="356"/>
      <c r="E46" s="356"/>
      <c r="F46" s="356"/>
      <c r="G46" s="279">
        <v>5.6</v>
      </c>
      <c r="H46" s="293">
        <v>5.6</v>
      </c>
      <c r="I46" s="290"/>
      <c r="J46" s="290"/>
      <c r="K46" s="290"/>
      <c r="L46" s="290"/>
    </row>
    <row r="47" spans="1:12" ht="20.25">
      <c r="A47" s="355" t="s">
        <v>210</v>
      </c>
      <c r="B47" s="356"/>
      <c r="C47" s="356"/>
      <c r="D47" s="356"/>
      <c r="E47" s="356"/>
      <c r="F47" s="356"/>
      <c r="G47" s="280">
        <v>7.01</v>
      </c>
      <c r="H47" s="284">
        <v>6.71</v>
      </c>
      <c r="I47" s="290"/>
      <c r="J47" s="290"/>
      <c r="K47" s="290"/>
      <c r="L47" s="290"/>
    </row>
    <row r="48" spans="1:12" ht="20.25">
      <c r="A48" s="355" t="s">
        <v>211</v>
      </c>
      <c r="B48" s="356"/>
      <c r="C48" s="356"/>
      <c r="D48" s="356"/>
      <c r="E48" s="356"/>
      <c r="F48" s="356"/>
      <c r="G48" s="280">
        <v>7.01</v>
      </c>
      <c r="H48" s="284">
        <v>6.71</v>
      </c>
      <c r="I48" s="290"/>
      <c r="J48" s="290"/>
      <c r="K48" s="290"/>
      <c r="L48" s="290"/>
    </row>
    <row r="49" spans="1:12" ht="20.25">
      <c r="A49" s="355" t="s">
        <v>212</v>
      </c>
      <c r="B49" s="356"/>
      <c r="C49" s="356"/>
      <c r="D49" s="356"/>
      <c r="E49" s="356"/>
      <c r="F49" s="356"/>
      <c r="G49" s="281">
        <v>7.62</v>
      </c>
      <c r="H49" s="294">
        <v>7.01</v>
      </c>
      <c r="I49" s="290"/>
      <c r="J49" s="290"/>
      <c r="K49" s="290"/>
      <c r="L49" s="290"/>
    </row>
    <row r="50" spans="1:12" ht="20.25">
      <c r="A50" s="359" t="s">
        <v>213</v>
      </c>
      <c r="B50" s="360"/>
      <c r="C50" s="360"/>
      <c r="D50" s="360"/>
      <c r="E50" s="360"/>
      <c r="F50" s="361"/>
      <c r="G50" s="281">
        <v>7.62</v>
      </c>
      <c r="H50" s="294">
        <v>7.01</v>
      </c>
      <c r="I50" s="290"/>
      <c r="J50" s="290"/>
      <c r="K50" s="290"/>
      <c r="L50" s="290"/>
    </row>
    <row r="51" spans="1:12" ht="20.25">
      <c r="A51" s="355" t="s">
        <v>214</v>
      </c>
      <c r="B51" s="356"/>
      <c r="C51" s="356"/>
      <c r="D51" s="356"/>
      <c r="E51" s="356"/>
      <c r="F51" s="356"/>
      <c r="G51" s="282">
        <v>7.93</v>
      </c>
      <c r="H51" s="285" t="s">
        <v>174</v>
      </c>
      <c r="I51" s="290"/>
      <c r="J51" s="290"/>
      <c r="K51" s="290"/>
      <c r="L51" s="290"/>
    </row>
    <row r="52" spans="1:12" ht="20.25">
      <c r="A52" s="355" t="s">
        <v>179</v>
      </c>
      <c r="B52" s="356"/>
      <c r="C52" s="356"/>
      <c r="D52" s="356"/>
      <c r="E52" s="356"/>
      <c r="F52" s="356"/>
      <c r="G52" s="283" t="s">
        <v>174</v>
      </c>
      <c r="H52" s="285" t="s">
        <v>174</v>
      </c>
      <c r="I52" s="290"/>
      <c r="J52" s="290"/>
      <c r="K52" s="290"/>
      <c r="L52" s="290"/>
    </row>
    <row r="53" spans="1:12" ht="20.25">
      <c r="A53" s="355" t="s">
        <v>215</v>
      </c>
      <c r="B53" s="356"/>
      <c r="C53" s="356"/>
      <c r="D53" s="356"/>
      <c r="E53" s="356"/>
      <c r="F53" s="356"/>
      <c r="G53" s="282">
        <v>7.93</v>
      </c>
      <c r="H53" s="285" t="s">
        <v>174</v>
      </c>
      <c r="I53" s="290"/>
      <c r="J53" s="290"/>
      <c r="K53" s="290"/>
      <c r="L53" s="290"/>
    </row>
    <row r="54" spans="1:12" ht="21" thickBot="1">
      <c r="A54" s="357" t="s">
        <v>180</v>
      </c>
      <c r="B54" s="358"/>
      <c r="C54" s="358"/>
      <c r="D54" s="358"/>
      <c r="E54" s="358"/>
      <c r="F54" s="358"/>
      <c r="G54" s="295" t="s">
        <v>174</v>
      </c>
      <c r="H54" s="286" t="s">
        <v>174</v>
      </c>
      <c r="I54" s="290"/>
      <c r="J54" s="290"/>
      <c r="K54" s="290"/>
      <c r="L54" s="290"/>
    </row>
    <row r="55" ht="13.5" thickTop="1"/>
  </sheetData>
  <sheetProtection sheet="1" selectLockedCells="1"/>
  <mergeCells count="16">
    <mergeCell ref="A52:F52"/>
    <mergeCell ref="A53:F53"/>
    <mergeCell ref="A54:F54"/>
    <mergeCell ref="A50:F50"/>
    <mergeCell ref="A1:U2"/>
    <mergeCell ref="A38:O38"/>
    <mergeCell ref="A42:F42"/>
    <mergeCell ref="A43:F43"/>
    <mergeCell ref="A44:F44"/>
    <mergeCell ref="A41:H41"/>
    <mergeCell ref="A47:F47"/>
    <mergeCell ref="A46:F46"/>
    <mergeCell ref="A49:F49"/>
    <mergeCell ref="A45:F45"/>
    <mergeCell ref="A51:F51"/>
    <mergeCell ref="A48:F48"/>
  </mergeCells>
  <printOptions/>
  <pageMargins left="0" right="0" top="0"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70"/>
  <sheetViews>
    <sheetView zoomScalePageLayoutView="0" workbookViewId="0" topLeftCell="A55">
      <selection activeCell="J62" sqref="J62"/>
    </sheetView>
  </sheetViews>
  <sheetFormatPr defaultColWidth="11.421875" defaultRowHeight="12.75"/>
  <cols>
    <col min="1" max="1" width="6.421875" style="0" customWidth="1"/>
    <col min="2" max="2" width="25.7109375" style="0" customWidth="1"/>
    <col min="3" max="3" width="7.140625" style="0" customWidth="1"/>
    <col min="4" max="4" width="17.7109375" style="0" customWidth="1"/>
    <col min="5" max="5" width="14.421875" style="0" customWidth="1"/>
    <col min="6" max="6" width="19.421875" style="0" customWidth="1"/>
    <col min="11" max="11" width="25.28125" style="0" customWidth="1"/>
    <col min="13" max="13" width="18.7109375" style="0" customWidth="1"/>
  </cols>
  <sheetData>
    <row r="1" spans="1:13" ht="22.5">
      <c r="A1" s="362" t="s">
        <v>140</v>
      </c>
      <c r="B1" s="362"/>
      <c r="C1" s="362"/>
      <c r="D1" s="362"/>
      <c r="E1" s="362"/>
      <c r="F1" s="362"/>
      <c r="G1" s="399" t="s">
        <v>138</v>
      </c>
      <c r="H1" s="399"/>
      <c r="I1" s="399"/>
      <c r="J1" s="399"/>
      <c r="K1" s="399"/>
      <c r="L1" s="399"/>
      <c r="M1" s="399"/>
    </row>
    <row r="2" spans="1:13" ht="50.25" customHeight="1">
      <c r="A2" s="397" t="s">
        <v>187</v>
      </c>
      <c r="B2" s="397"/>
      <c r="C2" s="397"/>
      <c r="D2" s="397"/>
      <c r="E2" s="397"/>
      <c r="F2" s="397"/>
      <c r="G2" s="400" t="s">
        <v>137</v>
      </c>
      <c r="H2" s="400"/>
      <c r="I2" s="400"/>
      <c r="J2" s="400"/>
      <c r="K2" s="400"/>
      <c r="L2" s="400"/>
      <c r="M2" s="400"/>
    </row>
    <row r="3" spans="1:13" ht="11.25" customHeight="1">
      <c r="A3" s="304"/>
      <c r="B3" s="304"/>
      <c r="C3" s="304"/>
      <c r="D3" s="304"/>
      <c r="E3" s="304"/>
      <c r="F3" s="304"/>
      <c r="G3" s="315"/>
      <c r="H3" s="315"/>
      <c r="I3" s="315"/>
      <c r="J3" s="315"/>
      <c r="K3" s="315"/>
      <c r="L3" s="315"/>
      <c r="M3" s="315"/>
    </row>
    <row r="4" spans="1:13" ht="27" customHeight="1">
      <c r="A4" s="108"/>
      <c r="B4" s="362" t="s">
        <v>139</v>
      </c>
      <c r="C4" s="362"/>
      <c r="D4" s="362"/>
      <c r="E4" s="362"/>
      <c r="F4" s="362"/>
      <c r="G4" s="401" t="s">
        <v>175</v>
      </c>
      <c r="H4" s="401"/>
      <c r="I4" s="401"/>
      <c r="J4" s="401"/>
      <c r="K4" s="401"/>
      <c r="L4" s="401"/>
      <c r="M4" s="401"/>
    </row>
    <row r="5" spans="1:13" ht="12.75" customHeight="1" thickBot="1">
      <c r="A5" s="108"/>
      <c r="B5" s="113"/>
      <c r="C5" s="113"/>
      <c r="D5" s="113"/>
      <c r="E5" s="113"/>
      <c r="F5" s="113"/>
      <c r="G5" s="316"/>
      <c r="H5" s="316"/>
      <c r="I5" s="317"/>
      <c r="J5" s="316"/>
      <c r="K5" s="316"/>
      <c r="L5" s="316"/>
      <c r="M5" s="316"/>
    </row>
    <row r="6" spans="1:13" ht="16.5" thickTop="1">
      <c r="A6" s="71"/>
      <c r="B6" s="300" t="s">
        <v>181</v>
      </c>
      <c r="C6" s="71"/>
      <c r="D6" s="2" t="s">
        <v>161</v>
      </c>
      <c r="E6" s="302">
        <v>175</v>
      </c>
      <c r="G6" s="401" t="s">
        <v>176</v>
      </c>
      <c r="H6" s="401"/>
      <c r="I6" s="401"/>
      <c r="J6" s="401"/>
      <c r="K6" s="401"/>
      <c r="L6" s="401"/>
      <c r="M6" s="401"/>
    </row>
    <row r="7" spans="1:13" ht="16.5" thickBot="1">
      <c r="A7" s="71"/>
      <c r="B7" s="301" t="s">
        <v>184</v>
      </c>
      <c r="C7" s="71"/>
      <c r="D7" s="209"/>
      <c r="E7" s="298"/>
      <c r="G7" s="318"/>
      <c r="H7" s="318"/>
      <c r="I7" s="318"/>
      <c r="J7" s="318"/>
      <c r="K7" s="318"/>
      <c r="L7" s="318"/>
      <c r="M7" s="318"/>
    </row>
    <row r="8" spans="2:13" ht="13.5" thickTop="1">
      <c r="B8" s="299"/>
      <c r="G8" s="316"/>
      <c r="H8" s="316"/>
      <c r="I8" s="316"/>
      <c r="J8" s="316"/>
      <c r="K8" s="316"/>
      <c r="L8" s="316"/>
      <c r="M8" s="316"/>
    </row>
    <row r="9" spans="2:13" ht="12.75">
      <c r="B9" s="2" t="s">
        <v>119</v>
      </c>
      <c r="C9" s="114">
        <f>0.75*E6</f>
        <v>131.25</v>
      </c>
      <c r="G9" s="402" t="s">
        <v>216</v>
      </c>
      <c r="H9" s="402"/>
      <c r="I9" s="402"/>
      <c r="J9" s="402"/>
      <c r="K9" s="402"/>
      <c r="L9" s="402"/>
      <c r="M9" s="402"/>
    </row>
    <row r="10" spans="2:13" ht="12.75">
      <c r="B10" s="2" t="s">
        <v>120</v>
      </c>
      <c r="C10" s="114">
        <f>0.85*E6</f>
        <v>148.75</v>
      </c>
      <c r="G10" s="316"/>
      <c r="H10" s="316"/>
      <c r="I10" s="316"/>
      <c r="J10" s="316"/>
      <c r="K10" s="316"/>
      <c r="L10" s="316"/>
      <c r="M10" s="316"/>
    </row>
    <row r="11" spans="2:13" ht="12.75">
      <c r="B11" s="2" t="s">
        <v>121</v>
      </c>
      <c r="C11" s="114">
        <f>0.92*E6</f>
        <v>161</v>
      </c>
      <c r="G11" s="402" t="s">
        <v>217</v>
      </c>
      <c r="H11" s="403"/>
      <c r="I11" s="403"/>
      <c r="J11" s="403"/>
      <c r="K11" s="403"/>
      <c r="L11" s="403"/>
      <c r="M11" s="403"/>
    </row>
    <row r="12" spans="2:13" ht="12.75">
      <c r="B12" s="22" t="s">
        <v>122</v>
      </c>
      <c r="C12" s="114">
        <f>0.96*E6</f>
        <v>168</v>
      </c>
      <c r="G12" s="316"/>
      <c r="H12" s="316"/>
      <c r="I12" s="316"/>
      <c r="J12" s="316"/>
      <c r="K12" s="316"/>
      <c r="L12" s="316"/>
      <c r="M12" s="316"/>
    </row>
    <row r="13" spans="2:13" ht="13.5" thickBot="1">
      <c r="B13" s="203"/>
      <c r="C13" s="296"/>
      <c r="G13" s="316"/>
      <c r="H13" s="316"/>
      <c r="I13" s="316"/>
      <c r="J13" s="316"/>
      <c r="K13" s="316"/>
      <c r="L13" s="316"/>
      <c r="M13" s="316"/>
    </row>
    <row r="14" spans="2:13" ht="16.5" thickTop="1">
      <c r="B14" s="300" t="s">
        <v>182</v>
      </c>
      <c r="C14" s="296"/>
      <c r="D14" s="2" t="s">
        <v>161</v>
      </c>
      <c r="E14" s="302">
        <v>175</v>
      </c>
      <c r="G14" s="316"/>
      <c r="H14" s="316"/>
      <c r="I14" s="316"/>
      <c r="J14" s="316"/>
      <c r="K14" s="316"/>
      <c r="L14" s="316"/>
      <c r="M14" s="316"/>
    </row>
    <row r="15" spans="2:13" ht="16.5" thickBot="1">
      <c r="B15" s="301" t="s">
        <v>183</v>
      </c>
      <c r="C15" s="296"/>
      <c r="D15" s="2" t="s">
        <v>186</v>
      </c>
      <c r="E15" s="302">
        <v>40</v>
      </c>
      <c r="G15" s="316"/>
      <c r="H15" s="316"/>
      <c r="I15" s="316"/>
      <c r="J15" s="316"/>
      <c r="K15" s="316"/>
      <c r="L15" s="316"/>
      <c r="M15" s="316"/>
    </row>
    <row r="16" spans="2:13" ht="16.5" thickTop="1">
      <c r="B16" s="297"/>
      <c r="C16" s="296"/>
      <c r="D16" s="2" t="s">
        <v>185</v>
      </c>
      <c r="E16" s="156">
        <f>E14-E15</f>
        <v>135</v>
      </c>
      <c r="G16" s="316"/>
      <c r="H16" s="316"/>
      <c r="I16" s="316"/>
      <c r="J16" s="316"/>
      <c r="K16" s="316"/>
      <c r="L16" s="316"/>
      <c r="M16" s="316"/>
    </row>
    <row r="17" spans="2:13" ht="9" customHeight="1">
      <c r="B17" s="297"/>
      <c r="C17" s="296"/>
      <c r="D17" s="209"/>
      <c r="E17" s="298"/>
      <c r="G17" s="316"/>
      <c r="H17" s="316"/>
      <c r="I17" s="316"/>
      <c r="J17" s="316"/>
      <c r="K17" s="316"/>
      <c r="L17" s="316"/>
      <c r="M17" s="316"/>
    </row>
    <row r="18" spans="2:13" ht="12.75">
      <c r="B18" s="2" t="s">
        <v>119</v>
      </c>
      <c r="C18" s="114">
        <f>0.75*E16+E15</f>
        <v>141.25</v>
      </c>
      <c r="D18" s="209"/>
      <c r="E18" s="303"/>
      <c r="G18" s="316"/>
      <c r="H18" s="316"/>
      <c r="I18" s="316"/>
      <c r="J18" s="316"/>
      <c r="K18" s="316"/>
      <c r="L18" s="316"/>
      <c r="M18" s="316"/>
    </row>
    <row r="19" spans="2:13" ht="12.75">
      <c r="B19" s="2" t="s">
        <v>120</v>
      </c>
      <c r="C19" s="114">
        <f>0.85*E16+E15</f>
        <v>154.75</v>
      </c>
      <c r="D19" s="209"/>
      <c r="E19" s="303"/>
      <c r="G19" s="316"/>
      <c r="H19" s="316"/>
      <c r="I19" s="316"/>
      <c r="J19" s="316"/>
      <c r="K19" s="316"/>
      <c r="L19" s="316"/>
      <c r="M19" s="316"/>
    </row>
    <row r="20" spans="2:13" ht="12.75">
      <c r="B20" s="2" t="s">
        <v>121</v>
      </c>
      <c r="C20" s="114">
        <f>0.92*E16+E15</f>
        <v>164.2</v>
      </c>
      <c r="D20" s="209"/>
      <c r="E20" s="303"/>
      <c r="G20" s="316"/>
      <c r="H20" s="316"/>
      <c r="I20" s="316"/>
      <c r="J20" s="316"/>
      <c r="K20" s="316"/>
      <c r="L20" s="316"/>
      <c r="M20" s="316"/>
    </row>
    <row r="21" spans="2:13" ht="12.75">
      <c r="B21" s="22" t="s">
        <v>122</v>
      </c>
      <c r="C21" s="114">
        <f>0.96*E16+E15</f>
        <v>169.6</v>
      </c>
      <c r="G21" s="316"/>
      <c r="H21" s="316"/>
      <c r="I21" s="316"/>
      <c r="J21" s="316"/>
      <c r="K21" s="316"/>
      <c r="L21" s="316"/>
      <c r="M21" s="316"/>
    </row>
    <row r="22" spans="1:13" ht="12.75">
      <c r="A22" s="94"/>
      <c r="B22" s="96"/>
      <c r="C22" s="390"/>
      <c r="D22" s="390"/>
      <c r="E22" s="95"/>
      <c r="G22" s="403"/>
      <c r="H22" s="403"/>
      <c r="I22" s="403"/>
      <c r="J22" s="403"/>
      <c r="K22" s="403"/>
      <c r="L22" s="403"/>
      <c r="M22" s="403"/>
    </row>
    <row r="23" spans="2:13" ht="22.5">
      <c r="B23" s="391" t="s">
        <v>123</v>
      </c>
      <c r="C23" s="392"/>
      <c r="D23" s="392"/>
      <c r="E23" s="392"/>
      <c r="F23" s="393"/>
      <c r="G23" s="316"/>
      <c r="H23" s="316"/>
      <c r="I23" s="316"/>
      <c r="J23" s="316"/>
      <c r="K23" s="316"/>
      <c r="L23" s="316"/>
      <c r="M23" s="316"/>
    </row>
    <row r="24" spans="2:13" ht="12.75">
      <c r="B24" s="109"/>
      <c r="C24" s="109"/>
      <c r="D24" s="109"/>
      <c r="E24" s="109"/>
      <c r="F24" s="109"/>
      <c r="G24" s="316"/>
      <c r="H24" s="316"/>
      <c r="I24" s="316"/>
      <c r="J24" s="316"/>
      <c r="K24" s="316"/>
      <c r="L24" s="316"/>
      <c r="M24" s="316"/>
    </row>
    <row r="25" spans="2:13" ht="15.75">
      <c r="B25" s="379" t="s">
        <v>124</v>
      </c>
      <c r="C25" s="379"/>
      <c r="D25" s="110" t="s">
        <v>125</v>
      </c>
      <c r="E25" s="110" t="s">
        <v>126</v>
      </c>
      <c r="F25" s="110" t="s">
        <v>127</v>
      </c>
      <c r="G25" s="316"/>
      <c r="H25" s="316"/>
      <c r="I25" s="316"/>
      <c r="J25" s="316"/>
      <c r="K25" s="316"/>
      <c r="L25" s="316"/>
      <c r="M25" s="316"/>
    </row>
    <row r="26" spans="2:13" ht="15.75">
      <c r="B26" s="388">
        <v>140</v>
      </c>
      <c r="C26" s="388"/>
      <c r="D26" s="116">
        <f>TRUNC(B26/B28)</f>
        <v>3</v>
      </c>
      <c r="E26" s="116">
        <f>TRUNC((B26*60/B28)-D26*60)</f>
        <v>6</v>
      </c>
      <c r="F26" s="116">
        <f>ROUND((B26*3600/B28)-(D26*3600+E26*60),0)</f>
        <v>40</v>
      </c>
      <c r="G26" s="316"/>
      <c r="H26" s="316"/>
      <c r="I26" s="316"/>
      <c r="J26" s="316"/>
      <c r="K26" s="316"/>
      <c r="L26" s="316"/>
      <c r="M26" s="316"/>
    </row>
    <row r="27" spans="2:13" ht="15.75">
      <c r="B27" s="379" t="s">
        <v>128</v>
      </c>
      <c r="C27" s="379"/>
      <c r="D27" s="4"/>
      <c r="E27" s="111"/>
      <c r="F27" s="111"/>
      <c r="G27" s="316"/>
      <c r="H27" s="316"/>
      <c r="I27" s="316"/>
      <c r="J27" s="316"/>
      <c r="K27" s="316"/>
      <c r="L27" s="316"/>
      <c r="M27" s="316"/>
    </row>
    <row r="28" spans="2:13" ht="15.75">
      <c r="B28" s="388">
        <v>45</v>
      </c>
      <c r="C28" s="388"/>
      <c r="D28" s="112"/>
      <c r="E28" s="94"/>
      <c r="F28" s="94"/>
      <c r="G28" s="316"/>
      <c r="H28" s="316"/>
      <c r="I28" s="316"/>
      <c r="J28" s="316"/>
      <c r="K28" s="316"/>
      <c r="L28" s="316"/>
      <c r="M28" s="316"/>
    </row>
    <row r="29" spans="7:13" ht="12.75">
      <c r="G29" s="316"/>
      <c r="H29" s="316"/>
      <c r="I29" s="316"/>
      <c r="J29" s="316"/>
      <c r="K29" s="316"/>
      <c r="L29" s="316"/>
      <c r="M29" s="316"/>
    </row>
    <row r="30" spans="7:13" ht="12.75">
      <c r="G30" s="316"/>
      <c r="H30" s="316"/>
      <c r="I30" s="316"/>
      <c r="J30" s="316"/>
      <c r="K30" s="316"/>
      <c r="L30" s="316"/>
      <c r="M30" s="316"/>
    </row>
    <row r="31" spans="2:13" ht="22.5">
      <c r="B31" s="362" t="s">
        <v>129</v>
      </c>
      <c r="C31" s="362"/>
      <c r="D31" s="362"/>
      <c r="E31" s="362"/>
      <c r="F31" s="362"/>
      <c r="G31" s="316"/>
      <c r="H31" s="316"/>
      <c r="I31" s="316"/>
      <c r="J31" s="316"/>
      <c r="K31" s="316"/>
      <c r="L31" s="316"/>
      <c r="M31" s="316"/>
    </row>
    <row r="32" spans="7:13" ht="12.75">
      <c r="G32" s="316"/>
      <c r="H32" s="316"/>
      <c r="I32" s="316"/>
      <c r="J32" s="316"/>
      <c r="K32" s="316"/>
      <c r="L32" s="316"/>
      <c r="M32" s="316"/>
    </row>
    <row r="33" spans="2:13" ht="15.75">
      <c r="B33" s="379" t="s">
        <v>124</v>
      </c>
      <c r="C33" s="379"/>
      <c r="D33" s="3" t="s">
        <v>125</v>
      </c>
      <c r="E33" s="3" t="s">
        <v>126</v>
      </c>
      <c r="F33" s="3" t="s">
        <v>127</v>
      </c>
      <c r="G33" s="316"/>
      <c r="H33" s="316"/>
      <c r="I33" s="316"/>
      <c r="J33" s="316"/>
      <c r="K33" s="316"/>
      <c r="L33" s="316"/>
      <c r="M33" s="316"/>
    </row>
    <row r="34" spans="2:13" ht="15.75">
      <c r="B34" s="388">
        <v>125</v>
      </c>
      <c r="C34" s="388"/>
      <c r="D34" s="115">
        <v>2</v>
      </c>
      <c r="E34" s="115">
        <v>25</v>
      </c>
      <c r="F34" s="115">
        <v>50</v>
      </c>
      <c r="G34" s="316"/>
      <c r="H34" s="316"/>
      <c r="I34" s="316"/>
      <c r="J34" s="316"/>
      <c r="K34" s="316"/>
      <c r="L34" s="316"/>
      <c r="M34" s="316"/>
    </row>
    <row r="35" spans="2:13" ht="15.75">
      <c r="B35" s="379" t="s">
        <v>128</v>
      </c>
      <c r="C35" s="379"/>
      <c r="D35" s="4"/>
      <c r="E35" s="111"/>
      <c r="F35" s="111"/>
      <c r="G35" s="316"/>
      <c r="H35" s="316"/>
      <c r="I35" s="316"/>
      <c r="J35" s="316"/>
      <c r="K35" s="316"/>
      <c r="L35" s="316"/>
      <c r="M35" s="316"/>
    </row>
    <row r="36" spans="2:13" ht="15.75">
      <c r="B36" s="389">
        <f>ROUND(B34*3600/(D34*3600+E34*60+F34),2)</f>
        <v>51.43</v>
      </c>
      <c r="C36" s="389"/>
      <c r="D36" s="112"/>
      <c r="E36" s="94"/>
      <c r="F36" s="94"/>
      <c r="G36" s="316"/>
      <c r="H36" s="316"/>
      <c r="I36" s="316"/>
      <c r="J36" s="316"/>
      <c r="K36" s="316"/>
      <c r="L36" s="316"/>
      <c r="M36" s="316"/>
    </row>
    <row r="37" spans="7:13" ht="12.75">
      <c r="G37" s="316"/>
      <c r="H37" s="316"/>
      <c r="I37" s="316"/>
      <c r="J37" s="316"/>
      <c r="K37" s="316"/>
      <c r="L37" s="316"/>
      <c r="M37" s="316"/>
    </row>
    <row r="38" spans="7:13" ht="12.75">
      <c r="G38" s="316"/>
      <c r="H38" s="316"/>
      <c r="I38" s="316"/>
      <c r="J38" s="316"/>
      <c r="K38" s="316"/>
      <c r="L38" s="316"/>
      <c r="M38" s="316"/>
    </row>
    <row r="39" spans="2:13" ht="22.5">
      <c r="B39" s="362" t="s">
        <v>130</v>
      </c>
      <c r="C39" s="362"/>
      <c r="D39" s="362"/>
      <c r="E39" s="362"/>
      <c r="F39" s="362"/>
      <c r="G39" s="316"/>
      <c r="H39" s="316"/>
      <c r="I39" s="316"/>
      <c r="J39" s="316"/>
      <c r="K39" s="316"/>
      <c r="L39" s="316"/>
      <c r="M39" s="316"/>
    </row>
    <row r="40" spans="7:13" ht="12.75">
      <c r="G40" s="316"/>
      <c r="H40" s="316"/>
      <c r="I40" s="316"/>
      <c r="J40" s="316"/>
      <c r="K40" s="316"/>
      <c r="L40" s="316"/>
      <c r="M40" s="316"/>
    </row>
    <row r="41" spans="2:13" ht="15.75">
      <c r="B41" s="379" t="s">
        <v>124</v>
      </c>
      <c r="C41" s="379"/>
      <c r="D41" s="3" t="s">
        <v>125</v>
      </c>
      <c r="E41" s="3" t="s">
        <v>126</v>
      </c>
      <c r="F41" s="3" t="s">
        <v>127</v>
      </c>
      <c r="G41" s="316"/>
      <c r="H41" s="316"/>
      <c r="I41" s="316"/>
      <c r="J41" s="316"/>
      <c r="K41" s="316"/>
      <c r="L41" s="316"/>
      <c r="M41" s="316"/>
    </row>
    <row r="42" spans="2:13" ht="15.75">
      <c r="B42" s="389">
        <f>ROUND((D42*3600+E42*60+F42)*B44/3600,2)</f>
        <v>199.15</v>
      </c>
      <c r="C42" s="389"/>
      <c r="D42" s="115">
        <v>4</v>
      </c>
      <c r="E42" s="115">
        <v>25</v>
      </c>
      <c r="F42" s="115">
        <v>32</v>
      </c>
      <c r="G42" s="316"/>
      <c r="H42" s="316"/>
      <c r="I42" s="316"/>
      <c r="J42" s="316"/>
      <c r="K42" s="316"/>
      <c r="L42" s="316"/>
      <c r="M42" s="316"/>
    </row>
    <row r="43" spans="2:13" ht="15.75">
      <c r="B43" s="394" t="s">
        <v>128</v>
      </c>
      <c r="C43" s="394"/>
      <c r="G43" s="316"/>
      <c r="H43" s="316"/>
      <c r="I43" s="316"/>
      <c r="J43" s="316"/>
      <c r="K43" s="316"/>
      <c r="L43" s="316"/>
      <c r="M43" s="316"/>
    </row>
    <row r="44" spans="2:13" ht="15.75">
      <c r="B44" s="395">
        <v>45</v>
      </c>
      <c r="C44" s="396"/>
      <c r="G44" s="316"/>
      <c r="H44" s="316"/>
      <c r="I44" s="316"/>
      <c r="J44" s="316"/>
      <c r="K44" s="316"/>
      <c r="L44" s="316"/>
      <c r="M44" s="316"/>
    </row>
    <row r="45" spans="7:13" ht="12.75">
      <c r="G45" s="316"/>
      <c r="H45" s="316"/>
      <c r="I45" s="316"/>
      <c r="J45" s="316"/>
      <c r="K45" s="316"/>
      <c r="L45" s="316"/>
      <c r="M45" s="316"/>
    </row>
    <row r="46" spans="7:13" ht="12.75">
      <c r="G46" s="316"/>
      <c r="H46" s="316"/>
      <c r="I46" s="316"/>
      <c r="J46" s="316"/>
      <c r="K46" s="316"/>
      <c r="L46" s="316"/>
      <c r="M46" s="316"/>
    </row>
    <row r="47" spans="2:13" ht="22.5">
      <c r="B47" s="362" t="s">
        <v>131</v>
      </c>
      <c r="C47" s="362"/>
      <c r="D47" s="362"/>
      <c r="E47" s="362"/>
      <c r="F47" s="362"/>
      <c r="G47" s="316"/>
      <c r="H47" s="316"/>
      <c r="I47" s="316"/>
      <c r="J47" s="316"/>
      <c r="K47" s="316"/>
      <c r="L47" s="316"/>
      <c r="M47" s="316"/>
    </row>
    <row r="48" spans="7:13" ht="12.75">
      <c r="G48" s="316"/>
      <c r="H48" s="316"/>
      <c r="I48" s="316"/>
      <c r="J48" s="316"/>
      <c r="K48" s="316"/>
      <c r="L48" s="316"/>
      <c r="M48" s="316"/>
    </row>
    <row r="49" spans="2:13" ht="15.75">
      <c r="B49" s="379" t="s">
        <v>132</v>
      </c>
      <c r="C49" s="379"/>
      <c r="D49" s="379"/>
      <c r="E49" s="379"/>
      <c r="F49" s="115">
        <v>11</v>
      </c>
      <c r="G49" s="316"/>
      <c r="H49" s="316"/>
      <c r="I49" s="316"/>
      <c r="J49" s="316"/>
      <c r="K49" s="316"/>
      <c r="L49" s="316"/>
      <c r="M49" s="316"/>
    </row>
    <row r="50" spans="2:13" ht="15.75">
      <c r="B50" s="379" t="s">
        <v>133</v>
      </c>
      <c r="C50" s="379"/>
      <c r="D50" s="379"/>
      <c r="E50" s="379"/>
      <c r="F50" s="115">
        <v>53</v>
      </c>
      <c r="G50" s="316"/>
      <c r="H50" s="316"/>
      <c r="I50" s="316"/>
      <c r="J50" s="316"/>
      <c r="K50" s="316"/>
      <c r="L50" s="316"/>
      <c r="M50" s="316"/>
    </row>
    <row r="51" spans="2:13" ht="15.75">
      <c r="B51" s="379" t="s">
        <v>134</v>
      </c>
      <c r="C51" s="379"/>
      <c r="D51" s="379"/>
      <c r="E51" s="379"/>
      <c r="F51" s="115">
        <v>55</v>
      </c>
      <c r="G51" s="316"/>
      <c r="H51" s="316"/>
      <c r="I51" s="316"/>
      <c r="J51" s="316"/>
      <c r="K51" s="316"/>
      <c r="L51" s="316"/>
      <c r="M51" s="316"/>
    </row>
    <row r="52" spans="2:13" ht="15.75">
      <c r="B52" s="379" t="s">
        <v>135</v>
      </c>
      <c r="C52" s="379"/>
      <c r="D52" s="379"/>
      <c r="E52" s="379"/>
      <c r="F52" s="116">
        <f>ROUND((F49*F51)/(60*F50*0.00211),0)</f>
        <v>90</v>
      </c>
      <c r="G52" s="316"/>
      <c r="H52" s="316"/>
      <c r="I52" s="316"/>
      <c r="J52" s="316"/>
      <c r="K52" s="316"/>
      <c r="L52" s="316"/>
      <c r="M52" s="316"/>
    </row>
    <row r="53" spans="7:13" ht="12.75">
      <c r="G53" s="316"/>
      <c r="H53" s="316"/>
      <c r="I53" s="316"/>
      <c r="J53" s="316"/>
      <c r="K53" s="316"/>
      <c r="L53" s="316"/>
      <c r="M53" s="316"/>
    </row>
    <row r="54" spans="2:13" ht="20.25">
      <c r="B54" s="398" t="s">
        <v>136</v>
      </c>
      <c r="C54" s="398"/>
      <c r="D54" s="398"/>
      <c r="E54" s="398"/>
      <c r="F54" s="398"/>
      <c r="G54" s="316"/>
      <c r="H54" s="316"/>
      <c r="I54" s="316"/>
      <c r="J54" s="316"/>
      <c r="K54" s="316"/>
      <c r="L54" s="316"/>
      <c r="M54" s="316"/>
    </row>
    <row r="55" spans="7:13" ht="12.75">
      <c r="G55" s="316"/>
      <c r="H55" s="316"/>
      <c r="I55" s="316"/>
      <c r="J55" s="316"/>
      <c r="K55" s="316"/>
      <c r="L55" s="316"/>
      <c r="M55" s="316"/>
    </row>
    <row r="56" spans="2:13" ht="15.75">
      <c r="B56" s="379" t="s">
        <v>132</v>
      </c>
      <c r="C56" s="379"/>
      <c r="D56" s="379"/>
      <c r="E56" s="379"/>
      <c r="F56" s="115">
        <v>11</v>
      </c>
      <c r="G56" s="316"/>
      <c r="H56" s="316"/>
      <c r="I56" s="316"/>
      <c r="J56" s="316"/>
      <c r="K56" s="316"/>
      <c r="L56" s="316"/>
      <c r="M56" s="316"/>
    </row>
    <row r="57" spans="2:13" ht="15.75">
      <c r="B57" s="379" t="s">
        <v>133</v>
      </c>
      <c r="C57" s="379"/>
      <c r="D57" s="379"/>
      <c r="E57" s="379"/>
      <c r="F57" s="115">
        <v>53</v>
      </c>
      <c r="G57" s="316"/>
      <c r="H57" s="316"/>
      <c r="I57" s="316"/>
      <c r="J57" s="316"/>
      <c r="K57" s="316"/>
      <c r="L57" s="316"/>
      <c r="M57" s="316"/>
    </row>
    <row r="58" spans="2:13" ht="15.75">
      <c r="B58" s="379" t="s">
        <v>134</v>
      </c>
      <c r="C58" s="379"/>
      <c r="D58" s="379"/>
      <c r="E58" s="379"/>
      <c r="F58" s="116">
        <f>ROUND((60*F57*0.00211*F59)/F56,2)</f>
        <v>61</v>
      </c>
      <c r="G58" s="316"/>
      <c r="H58" s="316"/>
      <c r="I58" s="316"/>
      <c r="J58" s="316"/>
      <c r="K58" s="316"/>
      <c r="L58" s="316"/>
      <c r="M58" s="316"/>
    </row>
    <row r="59" spans="2:13" ht="15.75">
      <c r="B59" s="379" t="s">
        <v>135</v>
      </c>
      <c r="C59" s="379"/>
      <c r="D59" s="379"/>
      <c r="E59" s="379"/>
      <c r="F59" s="115">
        <v>100</v>
      </c>
      <c r="G59" s="316"/>
      <c r="H59" s="316"/>
      <c r="I59" s="316"/>
      <c r="J59" s="316"/>
      <c r="K59" s="316"/>
      <c r="L59" s="316"/>
      <c r="M59" s="316"/>
    </row>
    <row r="60" ht="13.5" thickBot="1"/>
    <row r="61" spans="2:11" ht="42" customHeight="1" thickBot="1" thickTop="1">
      <c r="B61" s="380" t="s">
        <v>188</v>
      </c>
      <c r="C61" s="380"/>
      <c r="D61" s="380"/>
      <c r="E61" s="380"/>
      <c r="F61" s="305"/>
      <c r="G61" s="381" t="s">
        <v>189</v>
      </c>
      <c r="H61" s="382"/>
      <c r="I61" s="382"/>
      <c r="J61" s="382"/>
      <c r="K61" s="383"/>
    </row>
    <row r="62" spans="2:11" ht="21.75" customHeight="1" thickBot="1" thickTop="1">
      <c r="B62" s="375" t="s">
        <v>190</v>
      </c>
      <c r="C62" s="377"/>
      <c r="D62" s="375" t="s">
        <v>191</v>
      </c>
      <c r="E62" s="377"/>
      <c r="F62" s="305"/>
      <c r="G62" s="384" t="s">
        <v>192</v>
      </c>
      <c r="H62" s="385"/>
      <c r="I62" s="386"/>
      <c r="J62" s="306">
        <v>45</v>
      </c>
      <c r="K62" s="307" t="str">
        <f>IF(J62="","",IF(J62&lt;50,"Très bon",IF(J62&lt;55,"Bon",IF(J62&lt;60,"moyen","Insuffisant"))))</f>
        <v>Très bon</v>
      </c>
    </row>
    <row r="63" spans="2:11" ht="45" customHeight="1" thickBot="1" thickTop="1">
      <c r="B63" s="110" t="s">
        <v>193</v>
      </c>
      <c r="C63" s="115">
        <v>175</v>
      </c>
      <c r="D63" s="110" t="s">
        <v>193</v>
      </c>
      <c r="E63" s="115">
        <v>154</v>
      </c>
      <c r="G63" s="375" t="s">
        <v>201</v>
      </c>
      <c r="H63" s="376"/>
      <c r="I63" s="376"/>
      <c r="J63" s="376"/>
      <c r="K63" s="387"/>
    </row>
    <row r="64" spans="2:11" ht="45" customHeight="1" thickBot="1" thickTop="1">
      <c r="B64" s="308" t="s">
        <v>194</v>
      </c>
      <c r="C64" s="115">
        <v>17</v>
      </c>
      <c r="D64" s="308" t="s">
        <v>194</v>
      </c>
      <c r="E64" s="115">
        <v>14</v>
      </c>
      <c r="G64" s="369" t="s">
        <v>195</v>
      </c>
      <c r="H64" s="370"/>
      <c r="I64" s="371"/>
      <c r="J64" s="309">
        <v>120</v>
      </c>
      <c r="K64" s="310" t="str">
        <f>IF(J64&gt;=220,"Impossible",IF(J64&lt;=J62,"Impossible",IF(J64="","",IF(J64&gt;3*J62,"adaptation insuffisante à l'effort",IF(J64&gt;2*J62,"Bonne adaptation à l'effort","Adaptation moyenne à l'effort")))))</f>
        <v>Bonne adaptation à l'effort</v>
      </c>
    </row>
    <row r="65" spans="2:11" ht="46.5" customHeight="1" thickBot="1" thickTop="1">
      <c r="B65" s="184" t="s">
        <v>196</v>
      </c>
      <c r="C65" s="311">
        <f>0.73606*C63+1.13375*C64-85</f>
        <v>63.084250000000026</v>
      </c>
      <c r="D65" s="184" t="s">
        <v>196</v>
      </c>
      <c r="E65" s="311">
        <f>0.62952*E63+1.00785*E64-68</f>
        <v>43.05597999999999</v>
      </c>
      <c r="G65" s="372" t="s">
        <v>197</v>
      </c>
      <c r="H65" s="373"/>
      <c r="I65" s="374"/>
      <c r="J65" s="312">
        <v>64</v>
      </c>
      <c r="K65" s="310" t="str">
        <f>IF(J65="","",IF(J65&lt;=J62,"Excellente récupération",IF(J65&lt;J62+10,"Très bonne récupération",IF(J65&lt;J62+20,"Bonne Récupération","Récupération insuffisante"))))</f>
        <v>Bonne Récupération</v>
      </c>
    </row>
    <row r="66" spans="7:11" ht="21.75" customHeight="1" thickBot="1" thickTop="1">
      <c r="G66" s="375" t="s">
        <v>198</v>
      </c>
      <c r="H66" s="376"/>
      <c r="I66" s="377"/>
      <c r="J66" s="313">
        <f>IF(J62="","",((J62+J64+J65)-200)/10)</f>
        <v>2.9</v>
      </c>
      <c r="K66" s="307" t="str">
        <f>IF(J62="","",IF(J66&lt;=1,"Excellent",IF(J66&lt;3,"Très bon",IF(J66&lt;6,"Bon",IF(J66&lt;10,"moyen","Insuffisant")))))</f>
        <v>Très bon</v>
      </c>
    </row>
    <row r="67" spans="2:5" ht="16.5" thickTop="1">
      <c r="B67" s="378" t="s">
        <v>202</v>
      </c>
      <c r="C67" s="378"/>
      <c r="D67" s="378"/>
      <c r="E67" s="378"/>
    </row>
    <row r="68" spans="2:5" ht="15.75">
      <c r="B68" s="379" t="s">
        <v>190</v>
      </c>
      <c r="C68" s="379"/>
      <c r="D68" s="379" t="s">
        <v>191</v>
      </c>
      <c r="E68" s="379"/>
    </row>
    <row r="69" spans="2:5" ht="15.75">
      <c r="B69" s="110" t="s">
        <v>199</v>
      </c>
      <c r="C69" s="115">
        <v>63.1</v>
      </c>
      <c r="D69" s="110" t="s">
        <v>199</v>
      </c>
      <c r="E69" s="115">
        <v>44.2</v>
      </c>
    </row>
    <row r="70" spans="2:5" ht="18.75">
      <c r="B70" s="314" t="s">
        <v>200</v>
      </c>
      <c r="C70" s="311">
        <f>C69/(C63*0.01)^2</f>
        <v>20.604081632653063</v>
      </c>
      <c r="D70" s="314" t="s">
        <v>200</v>
      </c>
      <c r="E70" s="311">
        <f>E69/(E63*0.01)^2</f>
        <v>18.637206948895262</v>
      </c>
    </row>
  </sheetData>
  <sheetProtection sheet="1" selectLockedCells="1"/>
  <mergeCells count="48">
    <mergeCell ref="A2:F2"/>
    <mergeCell ref="A1:F1"/>
    <mergeCell ref="B54:F54"/>
    <mergeCell ref="G1:M1"/>
    <mergeCell ref="G2:M2"/>
    <mergeCell ref="G4:M4"/>
    <mergeCell ref="G6:M6"/>
    <mergeCell ref="G9:M9"/>
    <mergeCell ref="G11:M11"/>
    <mergeCell ref="G22:M22"/>
    <mergeCell ref="B51:E51"/>
    <mergeCell ref="C22:D22"/>
    <mergeCell ref="B23:F23"/>
    <mergeCell ref="B25:C25"/>
    <mergeCell ref="B26:C26"/>
    <mergeCell ref="B27:C27"/>
    <mergeCell ref="B28:C28"/>
    <mergeCell ref="B42:C42"/>
    <mergeCell ref="B43:C43"/>
    <mergeCell ref="B44:C44"/>
    <mergeCell ref="B47:F47"/>
    <mergeCell ref="B31:F31"/>
    <mergeCell ref="B33:C33"/>
    <mergeCell ref="B34:C34"/>
    <mergeCell ref="B35:C35"/>
    <mergeCell ref="B36:C36"/>
    <mergeCell ref="B58:E58"/>
    <mergeCell ref="B59:E59"/>
    <mergeCell ref="B4:F4"/>
    <mergeCell ref="B49:E49"/>
    <mergeCell ref="B50:E50"/>
    <mergeCell ref="B52:E52"/>
    <mergeCell ref="B57:E57"/>
    <mergeCell ref="B56:E56"/>
    <mergeCell ref="B39:F39"/>
    <mergeCell ref="B41:C41"/>
    <mergeCell ref="B61:E61"/>
    <mergeCell ref="G61:K61"/>
    <mergeCell ref="B62:C62"/>
    <mergeCell ref="D62:E62"/>
    <mergeCell ref="G62:I62"/>
    <mergeCell ref="G63:K63"/>
    <mergeCell ref="G64:I64"/>
    <mergeCell ref="G65:I65"/>
    <mergeCell ref="G66:I66"/>
    <mergeCell ref="B67:E67"/>
    <mergeCell ref="B68:C68"/>
    <mergeCell ref="D68:E6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43"/>
  <sheetViews>
    <sheetView zoomScale="120" zoomScaleNormal="120" zoomScalePageLayoutView="0" workbookViewId="0" topLeftCell="A1">
      <pane ySplit="3" topLeftCell="A4" activePane="bottomLeft" state="frozen"/>
      <selection pane="topLeft" activeCell="A1" sqref="A1"/>
      <selection pane="bottomLeft" activeCell="Q36" sqref="Q36:Q38"/>
    </sheetView>
  </sheetViews>
  <sheetFormatPr defaultColWidth="11.421875" defaultRowHeight="12.75"/>
  <cols>
    <col min="2" max="2" width="5.7109375" style="0" customWidth="1"/>
    <col min="3" max="3" width="6.8515625" style="0" customWidth="1"/>
    <col min="4" max="4" width="4.7109375" style="0" customWidth="1"/>
    <col min="5" max="5" width="4.28125" style="0" customWidth="1"/>
    <col min="6" max="6" width="4.421875" style="0" hidden="1" customWidth="1"/>
    <col min="7" max="7" width="5.140625" style="0" customWidth="1"/>
    <col min="8" max="8" width="5.7109375" style="0" customWidth="1"/>
    <col min="9" max="9" width="4.421875" style="0" customWidth="1"/>
    <col min="10" max="10" width="4.7109375" style="0" hidden="1" customWidth="1"/>
    <col min="11" max="11" width="4.7109375" style="0" customWidth="1"/>
    <col min="12" max="12" width="5.00390625" style="0" hidden="1" customWidth="1"/>
    <col min="13" max="13" width="4.28125" style="0" customWidth="1"/>
    <col min="14" max="14" width="4.7109375" style="0" hidden="1" customWidth="1"/>
    <col min="15" max="15" width="5.00390625" style="0" customWidth="1"/>
    <col min="16" max="16" width="4.421875" style="0" hidden="1" customWidth="1"/>
    <col min="17" max="17" width="4.7109375" style="0" customWidth="1"/>
    <col min="18" max="18" width="5.140625" style="0" hidden="1" customWidth="1"/>
    <col min="19" max="19" width="6.421875" style="0" customWidth="1"/>
    <col min="20" max="20" width="6.28125" style="0" customWidth="1"/>
    <col min="21" max="21" width="4.28125" style="0" customWidth="1"/>
    <col min="22" max="22" width="3.57421875" style="0" customWidth="1"/>
    <col min="23" max="23" width="1.7109375" style="0" customWidth="1"/>
    <col min="24" max="24" width="4.421875" style="0" customWidth="1"/>
    <col min="25" max="25" width="5.8515625" style="0" customWidth="1"/>
    <col min="26" max="26" width="6.140625" style="0" customWidth="1"/>
    <col min="27" max="27" width="5.8515625" style="0" customWidth="1"/>
    <col min="28" max="28" width="6.00390625" style="0" customWidth="1"/>
    <col min="29" max="29" width="4.7109375" style="0" customWidth="1"/>
    <col min="30" max="30" width="7.7109375" style="0" customWidth="1"/>
    <col min="31" max="31" width="9.8515625" style="0" customWidth="1"/>
  </cols>
  <sheetData>
    <row r="1" spans="1:30" ht="18">
      <c r="A1" s="449" t="s">
        <v>169</v>
      </c>
      <c r="B1" s="449"/>
      <c r="C1" s="449"/>
      <c r="D1" s="449"/>
      <c r="E1" s="449"/>
      <c r="F1" s="449"/>
      <c r="G1" s="449"/>
      <c r="H1" s="449"/>
      <c r="I1" s="449"/>
      <c r="J1" s="449"/>
      <c r="K1" s="449"/>
      <c r="L1" s="449"/>
      <c r="M1" s="449"/>
      <c r="N1" s="449"/>
      <c r="O1" s="449"/>
      <c r="P1" s="449"/>
      <c r="Q1" s="449"/>
      <c r="R1" s="449"/>
      <c r="S1" s="449"/>
      <c r="T1" s="449"/>
      <c r="U1" s="450"/>
      <c r="V1" s="450"/>
      <c r="W1" s="450"/>
      <c r="X1" s="450"/>
      <c r="Y1" s="450"/>
      <c r="Z1" s="450"/>
      <c r="AA1" s="450"/>
      <c r="AB1" s="450"/>
      <c r="AC1" s="450"/>
      <c r="AD1" s="450"/>
    </row>
    <row r="2" spans="1:31" ht="12.75" customHeight="1">
      <c r="A2" s="451" t="s">
        <v>168</v>
      </c>
      <c r="B2" s="451" t="s">
        <v>9</v>
      </c>
      <c r="C2" s="451" t="s">
        <v>0</v>
      </c>
      <c r="D2" s="451" t="s">
        <v>15</v>
      </c>
      <c r="E2" s="451" t="s">
        <v>16</v>
      </c>
      <c r="F2" s="156" t="s">
        <v>16</v>
      </c>
      <c r="G2" s="453" t="s">
        <v>12</v>
      </c>
      <c r="H2" s="31" t="s">
        <v>17</v>
      </c>
      <c r="I2" s="441" t="s">
        <v>40</v>
      </c>
      <c r="J2" s="164"/>
      <c r="K2" s="441" t="s">
        <v>11</v>
      </c>
      <c r="L2" s="164"/>
      <c r="M2" s="441" t="s">
        <v>22</v>
      </c>
      <c r="N2" s="164"/>
      <c r="O2" s="31" t="s">
        <v>19</v>
      </c>
      <c r="P2" s="164"/>
      <c r="Q2" s="31" t="s">
        <v>19</v>
      </c>
      <c r="R2" s="172"/>
      <c r="S2" s="439" t="s">
        <v>13</v>
      </c>
      <c r="T2" s="440"/>
      <c r="U2" s="443" t="s">
        <v>14</v>
      </c>
      <c r="V2" s="444"/>
      <c r="W2" s="444"/>
      <c r="X2" s="444"/>
      <c r="Y2" s="444"/>
      <c r="Z2" s="444"/>
      <c r="AA2" s="444"/>
      <c r="AB2" s="444"/>
      <c r="AC2" s="444"/>
      <c r="AD2" s="444"/>
      <c r="AE2" s="445"/>
    </row>
    <row r="3" spans="1:31" ht="12.75" customHeight="1">
      <c r="A3" s="452"/>
      <c r="B3" s="452"/>
      <c r="C3" s="452"/>
      <c r="D3" s="452"/>
      <c r="E3" s="452"/>
      <c r="F3" s="156"/>
      <c r="G3" s="454"/>
      <c r="H3" s="32" t="s">
        <v>18</v>
      </c>
      <c r="I3" s="442"/>
      <c r="J3" s="165"/>
      <c r="K3" s="442"/>
      <c r="L3" s="165"/>
      <c r="M3" s="442"/>
      <c r="N3" s="165"/>
      <c r="O3" s="32" t="s">
        <v>20</v>
      </c>
      <c r="P3" s="165"/>
      <c r="Q3" s="32" t="s">
        <v>21</v>
      </c>
      <c r="R3" s="173"/>
      <c r="S3" s="439"/>
      <c r="T3" s="440"/>
      <c r="U3" s="446"/>
      <c r="V3" s="447"/>
      <c r="W3" s="447"/>
      <c r="X3" s="447"/>
      <c r="Y3" s="447"/>
      <c r="Z3" s="447"/>
      <c r="AA3" s="447"/>
      <c r="AB3" s="447"/>
      <c r="AC3" s="447"/>
      <c r="AD3" s="447"/>
      <c r="AE3" s="448"/>
    </row>
    <row r="4" spans="1:31" ht="12.75">
      <c r="A4" s="2" t="s">
        <v>6</v>
      </c>
      <c r="B4" s="2">
        <v>1</v>
      </c>
      <c r="C4" s="41"/>
      <c r="D4" s="41"/>
      <c r="E4" s="41"/>
      <c r="F4" s="76">
        <f aca="true" t="shared" si="0" ref="F4:F10">E4</f>
        <v>0</v>
      </c>
      <c r="G4" s="91">
        <f aca="true" t="shared" si="1" ref="G4:G10">IF((D4*60+F4)=0,"",ROUND((C4*60)/(D4*60+F4),1))</f>
      </c>
      <c r="H4" s="122"/>
      <c r="I4" s="122"/>
      <c r="J4" s="178">
        <f>IF(I4="",0,1)</f>
        <v>0</v>
      </c>
      <c r="K4" s="122"/>
      <c r="L4" s="178">
        <f>IF(K4="",0,1)</f>
        <v>0</v>
      </c>
      <c r="M4" s="122"/>
      <c r="N4" s="178">
        <f>IF(M4="",0,1)</f>
        <v>0</v>
      </c>
      <c r="O4" s="122"/>
      <c r="P4" s="178">
        <f>IF(O9="",0,1)</f>
        <v>0</v>
      </c>
      <c r="Q4" s="122"/>
      <c r="R4" s="178">
        <f>IF(Q4="",0,1)</f>
        <v>0</v>
      </c>
      <c r="S4" s="430"/>
      <c r="T4" s="438"/>
      <c r="U4" s="432"/>
      <c r="V4" s="433"/>
      <c r="W4" s="433"/>
      <c r="X4" s="433"/>
      <c r="Y4" s="433"/>
      <c r="Z4" s="433"/>
      <c r="AA4" s="433"/>
      <c r="AB4" s="433"/>
      <c r="AC4" s="433"/>
      <c r="AD4" s="433"/>
      <c r="AE4" s="434"/>
    </row>
    <row r="5" spans="1:31" ht="12.75">
      <c r="A5" s="2" t="s">
        <v>7</v>
      </c>
      <c r="B5" s="2">
        <f aca="true" t="shared" si="2" ref="B5:B10">B4+1</f>
        <v>2</v>
      </c>
      <c r="C5" s="41"/>
      <c r="D5" s="41"/>
      <c r="E5" s="41"/>
      <c r="F5" s="76">
        <f t="shared" si="0"/>
        <v>0</v>
      </c>
      <c r="G5" s="91">
        <f t="shared" si="1"/>
      </c>
      <c r="H5" s="122"/>
      <c r="I5" s="122"/>
      <c r="J5" s="178">
        <f aca="true" t="shared" si="3" ref="J5:J10">IF(I5="",J4,J4+1)</f>
        <v>0</v>
      </c>
      <c r="K5" s="122"/>
      <c r="L5" s="178">
        <f aca="true" t="shared" si="4" ref="L5:L10">IF(K5="",L4,L4+1)</f>
        <v>0</v>
      </c>
      <c r="M5" s="122"/>
      <c r="N5" s="178">
        <f aca="true" t="shared" si="5" ref="N5:N10">IF(M5="",N4,N4+1)</f>
        <v>0</v>
      </c>
      <c r="O5" s="122"/>
      <c r="P5" s="178">
        <f aca="true" t="shared" si="6" ref="P5:P10">IF(O5="",P4,P4+1)</f>
        <v>0</v>
      </c>
      <c r="Q5" s="122"/>
      <c r="R5" s="178">
        <f aca="true" t="shared" si="7" ref="R5:R10">IF(Q5="",R4,R4+1)</f>
        <v>0</v>
      </c>
      <c r="S5" s="430"/>
      <c r="T5" s="438"/>
      <c r="U5" s="432"/>
      <c r="V5" s="433"/>
      <c r="W5" s="433"/>
      <c r="X5" s="433"/>
      <c r="Y5" s="433"/>
      <c r="Z5" s="433"/>
      <c r="AA5" s="433"/>
      <c r="AB5" s="433"/>
      <c r="AC5" s="433"/>
      <c r="AD5" s="433"/>
      <c r="AE5" s="434"/>
    </row>
    <row r="6" spans="1:31" ht="12.75">
      <c r="A6" s="2" t="s">
        <v>8</v>
      </c>
      <c r="B6" s="2">
        <f t="shared" si="2"/>
        <v>3</v>
      </c>
      <c r="C6" s="41"/>
      <c r="D6" s="41"/>
      <c r="E6" s="41"/>
      <c r="F6" s="76">
        <f t="shared" si="0"/>
        <v>0</v>
      </c>
      <c r="G6" s="91">
        <f t="shared" si="1"/>
      </c>
      <c r="H6" s="122"/>
      <c r="I6" s="122"/>
      <c r="J6" s="178">
        <f t="shared" si="3"/>
        <v>0</v>
      </c>
      <c r="K6" s="122"/>
      <c r="L6" s="178">
        <f t="shared" si="4"/>
        <v>0</v>
      </c>
      <c r="M6" s="122"/>
      <c r="N6" s="178">
        <f t="shared" si="5"/>
        <v>0</v>
      </c>
      <c r="O6" s="122"/>
      <c r="P6" s="178">
        <f t="shared" si="6"/>
        <v>0</v>
      </c>
      <c r="Q6" s="122"/>
      <c r="R6" s="178">
        <f t="shared" si="7"/>
        <v>0</v>
      </c>
      <c r="S6" s="430"/>
      <c r="T6" s="438"/>
      <c r="U6" s="432"/>
      <c r="V6" s="433"/>
      <c r="W6" s="433"/>
      <c r="X6" s="433"/>
      <c r="Y6" s="433"/>
      <c r="Z6" s="433"/>
      <c r="AA6" s="433"/>
      <c r="AB6" s="433"/>
      <c r="AC6" s="433"/>
      <c r="AD6" s="433"/>
      <c r="AE6" s="434"/>
    </row>
    <row r="7" spans="1:31" ht="12.75">
      <c r="A7" s="2" t="s">
        <v>2</v>
      </c>
      <c r="B7" s="2">
        <f t="shared" si="2"/>
        <v>4</v>
      </c>
      <c r="C7" s="41"/>
      <c r="D7" s="41"/>
      <c r="E7" s="41"/>
      <c r="F7" s="76">
        <f t="shared" si="0"/>
        <v>0</v>
      </c>
      <c r="G7" s="91">
        <f t="shared" si="1"/>
      </c>
      <c r="H7" s="122"/>
      <c r="I7" s="122"/>
      <c r="J7" s="178">
        <f t="shared" si="3"/>
        <v>0</v>
      </c>
      <c r="K7" s="122"/>
      <c r="L7" s="178">
        <f t="shared" si="4"/>
        <v>0</v>
      </c>
      <c r="M7" s="122"/>
      <c r="N7" s="178">
        <f t="shared" si="5"/>
        <v>0</v>
      </c>
      <c r="O7" s="122"/>
      <c r="P7" s="178">
        <f t="shared" si="6"/>
        <v>0</v>
      </c>
      <c r="Q7" s="122"/>
      <c r="R7" s="178">
        <f t="shared" si="7"/>
        <v>0</v>
      </c>
      <c r="S7" s="430"/>
      <c r="T7" s="438"/>
      <c r="U7" s="432"/>
      <c r="V7" s="433"/>
      <c r="W7" s="433"/>
      <c r="X7" s="433"/>
      <c r="Y7" s="433"/>
      <c r="Z7" s="433"/>
      <c r="AA7" s="433"/>
      <c r="AB7" s="433"/>
      <c r="AC7" s="433"/>
      <c r="AD7" s="433"/>
      <c r="AE7" s="434"/>
    </row>
    <row r="8" spans="1:31" ht="12.75">
      <c r="A8" s="2" t="s">
        <v>3</v>
      </c>
      <c r="B8" s="2">
        <f t="shared" si="2"/>
        <v>5</v>
      </c>
      <c r="C8" s="41"/>
      <c r="D8" s="41"/>
      <c r="E8" s="41"/>
      <c r="F8" s="76">
        <f t="shared" si="0"/>
        <v>0</v>
      </c>
      <c r="G8" s="91">
        <f t="shared" si="1"/>
      </c>
      <c r="H8" s="122"/>
      <c r="I8" s="122"/>
      <c r="J8" s="178">
        <f t="shared" si="3"/>
        <v>0</v>
      </c>
      <c r="K8" s="122"/>
      <c r="L8" s="178">
        <f t="shared" si="4"/>
        <v>0</v>
      </c>
      <c r="M8" s="122"/>
      <c r="N8" s="178">
        <f t="shared" si="5"/>
        <v>0</v>
      </c>
      <c r="O8" s="122"/>
      <c r="P8" s="178">
        <f t="shared" si="6"/>
        <v>0</v>
      </c>
      <c r="Q8" s="122"/>
      <c r="R8" s="178">
        <f t="shared" si="7"/>
        <v>0</v>
      </c>
      <c r="S8" s="430"/>
      <c r="T8" s="438"/>
      <c r="U8" s="432"/>
      <c r="V8" s="433"/>
      <c r="W8" s="433"/>
      <c r="X8" s="433"/>
      <c r="Y8" s="433"/>
      <c r="Z8" s="433"/>
      <c r="AA8" s="433"/>
      <c r="AB8" s="433"/>
      <c r="AC8" s="433"/>
      <c r="AD8" s="433"/>
      <c r="AE8" s="434"/>
    </row>
    <row r="9" spans="1:31" ht="12.75">
      <c r="A9" s="2" t="s">
        <v>4</v>
      </c>
      <c r="B9" s="2">
        <f t="shared" si="2"/>
        <v>6</v>
      </c>
      <c r="C9" s="41"/>
      <c r="D9" s="41"/>
      <c r="E9" s="41"/>
      <c r="F9" s="76">
        <f t="shared" si="0"/>
        <v>0</v>
      </c>
      <c r="G9" s="91">
        <f t="shared" si="1"/>
      </c>
      <c r="H9" s="122"/>
      <c r="I9" s="122"/>
      <c r="J9" s="178">
        <f t="shared" si="3"/>
        <v>0</v>
      </c>
      <c r="K9" s="122"/>
      <c r="L9" s="178">
        <f t="shared" si="4"/>
        <v>0</v>
      </c>
      <c r="M9" s="122"/>
      <c r="N9" s="178">
        <f t="shared" si="5"/>
        <v>0</v>
      </c>
      <c r="O9" s="122"/>
      <c r="P9" s="178">
        <f t="shared" si="6"/>
        <v>0</v>
      </c>
      <c r="Q9" s="122"/>
      <c r="R9" s="178">
        <f t="shared" si="7"/>
        <v>0</v>
      </c>
      <c r="S9" s="430"/>
      <c r="T9" s="438"/>
      <c r="U9" s="432"/>
      <c r="V9" s="433"/>
      <c r="W9" s="433"/>
      <c r="X9" s="433"/>
      <c r="Y9" s="433"/>
      <c r="Z9" s="433"/>
      <c r="AA9" s="433"/>
      <c r="AB9" s="433"/>
      <c r="AC9" s="433"/>
      <c r="AD9" s="433"/>
      <c r="AE9" s="434"/>
    </row>
    <row r="10" spans="1:31" ht="12.75">
      <c r="A10" s="76" t="s">
        <v>5</v>
      </c>
      <c r="B10" s="76">
        <f t="shared" si="2"/>
        <v>7</v>
      </c>
      <c r="C10" s="41"/>
      <c r="D10" s="41"/>
      <c r="E10" s="41"/>
      <c r="F10" s="76">
        <f t="shared" si="0"/>
        <v>0</v>
      </c>
      <c r="G10" s="91">
        <f t="shared" si="1"/>
      </c>
      <c r="H10" s="122"/>
      <c r="I10" s="122"/>
      <c r="J10" s="178">
        <f t="shared" si="3"/>
        <v>0</v>
      </c>
      <c r="K10" s="122"/>
      <c r="L10" s="178">
        <f t="shared" si="4"/>
        <v>0</v>
      </c>
      <c r="M10" s="122"/>
      <c r="N10" s="178">
        <f t="shared" si="5"/>
        <v>0</v>
      </c>
      <c r="O10" s="122"/>
      <c r="P10" s="178">
        <f t="shared" si="6"/>
        <v>0</v>
      </c>
      <c r="Q10" s="122"/>
      <c r="R10" s="178">
        <f t="shared" si="7"/>
        <v>0</v>
      </c>
      <c r="S10" s="430"/>
      <c r="T10" s="438"/>
      <c r="U10" s="432"/>
      <c r="V10" s="433"/>
      <c r="W10" s="433"/>
      <c r="X10" s="433"/>
      <c r="Y10" s="433"/>
      <c r="Z10" s="433"/>
      <c r="AA10" s="433"/>
      <c r="AB10" s="433"/>
      <c r="AC10" s="433"/>
      <c r="AD10" s="433"/>
      <c r="AE10" s="434"/>
    </row>
    <row r="11" spans="1:31" ht="12.75">
      <c r="A11" s="410" t="s">
        <v>165</v>
      </c>
      <c r="B11" s="411"/>
      <c r="C11" s="13">
        <f>SUM(C4:C10)</f>
        <v>0</v>
      </c>
      <c r="D11" s="13">
        <f>SUM(D4:D10)+ROUNDDOWN(F11/60,0)</f>
        <v>0</v>
      </c>
      <c r="E11" s="13">
        <f>F11-60*ROUNDDOWN(F11/60,0)</f>
        <v>0</v>
      </c>
      <c r="F11" s="145">
        <f>SUM(F4:F10)</f>
        <v>0</v>
      </c>
      <c r="G11" s="53">
        <f>IF((D11*60+E11)=0,0,ROUND((C11*60)/(D11*60+E11),1))</f>
        <v>0</v>
      </c>
      <c r="H11" s="27">
        <f>SUM(H4:H10)</f>
        <v>0</v>
      </c>
      <c r="I11" s="27">
        <f>IF(SUM(I4:I10)=0,0,ROUND(AVERAGE(I4:I10),0))</f>
        <v>0</v>
      </c>
      <c r="J11" s="179">
        <f>IF(J10=0,0,1)</f>
        <v>0</v>
      </c>
      <c r="K11" s="27">
        <f>IF(SUM(K4:K10)=0,0,ROUND(AVERAGE(K4:K10),0))</f>
        <v>0</v>
      </c>
      <c r="L11" s="179">
        <f>IF(L10=0,0,1)</f>
        <v>0</v>
      </c>
      <c r="M11" s="27">
        <f>IF(SUM(M4:M10)=0,0,ROUND(AVERAGE(M4:M10),0))</f>
        <v>0</v>
      </c>
      <c r="N11" s="179">
        <f>IF(N10=0,0,1)</f>
        <v>0</v>
      </c>
      <c r="O11" s="27">
        <f>IF(SUM(O4:O10)=0,0,ROUND(AVERAGE(O4:O10),0))</f>
        <v>0</v>
      </c>
      <c r="P11" s="179">
        <f>IF(P10=0,0,1)</f>
        <v>0</v>
      </c>
      <c r="Q11" s="27">
        <f>IF(SUM(Q4:Q10)=0,0,ROUND(AVERAGE(Q4:Q10),0))</f>
        <v>0</v>
      </c>
      <c r="R11" s="179">
        <f>IF(R10=0,0,1)</f>
        <v>0</v>
      </c>
      <c r="S11" s="412"/>
      <c r="T11" s="413"/>
      <c r="U11" s="420"/>
      <c r="V11" s="421"/>
      <c r="W11" s="421"/>
      <c r="X11" s="421"/>
      <c r="Y11" s="421"/>
      <c r="Z11" s="421"/>
      <c r="AA11" s="421"/>
      <c r="AB11" s="421"/>
      <c r="AC11" s="421"/>
      <c r="AD11" s="421"/>
      <c r="AE11" s="422"/>
    </row>
    <row r="12" spans="1:31" ht="12.75">
      <c r="A12" s="21" t="s">
        <v>6</v>
      </c>
      <c r="B12" s="22">
        <f>B10+1</f>
        <v>8</v>
      </c>
      <c r="C12" s="123"/>
      <c r="D12" s="123"/>
      <c r="E12" s="123"/>
      <c r="F12" s="76">
        <f aca="true" t="shared" si="8" ref="F12:F18">E12</f>
        <v>0</v>
      </c>
      <c r="G12" s="91">
        <f aca="true" t="shared" si="9" ref="G12:G18">IF((D12*60+F12)=0,"",ROUND((C12*60)/(D12*60+F12),1))</f>
      </c>
      <c r="H12" s="124"/>
      <c r="I12" s="124"/>
      <c r="J12" s="178">
        <f>IF(I12="",0,1)</f>
        <v>0</v>
      </c>
      <c r="K12" s="124"/>
      <c r="L12" s="178">
        <f>IF(K12="",0,1)</f>
        <v>0</v>
      </c>
      <c r="M12" s="124"/>
      <c r="N12" s="178">
        <f>IF(M12="",0,1)</f>
        <v>0</v>
      </c>
      <c r="O12" s="124"/>
      <c r="P12" s="178">
        <f>IF(O12="",0,1)</f>
        <v>0</v>
      </c>
      <c r="Q12" s="124"/>
      <c r="R12" s="178">
        <f>IF(Q12="",0,1)</f>
        <v>0</v>
      </c>
      <c r="S12" s="430"/>
      <c r="T12" s="438"/>
      <c r="U12" s="432"/>
      <c r="V12" s="433"/>
      <c r="W12" s="433"/>
      <c r="X12" s="433"/>
      <c r="Y12" s="433"/>
      <c r="Z12" s="433"/>
      <c r="AA12" s="433"/>
      <c r="AB12" s="433"/>
      <c r="AC12" s="433"/>
      <c r="AD12" s="433"/>
      <c r="AE12" s="434"/>
    </row>
    <row r="13" spans="1:31" ht="12.75">
      <c r="A13" s="21" t="s">
        <v>7</v>
      </c>
      <c r="B13" s="22">
        <f aca="true" t="shared" si="10" ref="B13:B18">B12+1</f>
        <v>9</v>
      </c>
      <c r="C13" s="123"/>
      <c r="D13" s="123"/>
      <c r="E13" s="123"/>
      <c r="F13" s="76">
        <f t="shared" si="8"/>
        <v>0</v>
      </c>
      <c r="G13" s="91">
        <f t="shared" si="9"/>
      </c>
      <c r="H13" s="124"/>
      <c r="I13" s="124"/>
      <c r="J13" s="178">
        <f aca="true" t="shared" si="11" ref="J13:J18">IF(I13="",J12,J12+1)</f>
        <v>0</v>
      </c>
      <c r="K13" s="124"/>
      <c r="L13" s="178">
        <f aca="true" t="shared" si="12" ref="L13:L18">IF(K13="",L12,L12+1)</f>
        <v>0</v>
      </c>
      <c r="M13" s="124"/>
      <c r="N13" s="178">
        <f aca="true" t="shared" si="13" ref="N13:N18">IF(M13="",N12,N12+1)</f>
        <v>0</v>
      </c>
      <c r="O13" s="124"/>
      <c r="P13" s="178">
        <f aca="true" t="shared" si="14" ref="P13:P18">IF(O13="",P12,P12+1)</f>
        <v>0</v>
      </c>
      <c r="Q13" s="124"/>
      <c r="R13" s="178">
        <f aca="true" t="shared" si="15" ref="R13:R18">IF(Q13="",R12,R12+1)</f>
        <v>0</v>
      </c>
      <c r="S13" s="430"/>
      <c r="T13" s="438"/>
      <c r="U13" s="432"/>
      <c r="V13" s="433"/>
      <c r="W13" s="433"/>
      <c r="X13" s="433"/>
      <c r="Y13" s="433"/>
      <c r="Z13" s="433"/>
      <c r="AA13" s="433"/>
      <c r="AB13" s="433"/>
      <c r="AC13" s="433"/>
      <c r="AD13" s="433"/>
      <c r="AE13" s="434"/>
    </row>
    <row r="14" spans="1:31" ht="12.75">
      <c r="A14" s="21" t="s">
        <v>8</v>
      </c>
      <c r="B14" s="22">
        <f t="shared" si="10"/>
        <v>10</v>
      </c>
      <c r="C14" s="123"/>
      <c r="D14" s="123"/>
      <c r="E14" s="123"/>
      <c r="F14" s="76">
        <f t="shared" si="8"/>
        <v>0</v>
      </c>
      <c r="G14" s="91">
        <f t="shared" si="9"/>
      </c>
      <c r="H14" s="124"/>
      <c r="I14" s="124"/>
      <c r="J14" s="178">
        <f t="shared" si="11"/>
        <v>0</v>
      </c>
      <c r="K14" s="124"/>
      <c r="L14" s="178">
        <f t="shared" si="12"/>
        <v>0</v>
      </c>
      <c r="M14" s="124"/>
      <c r="N14" s="178">
        <f t="shared" si="13"/>
        <v>0</v>
      </c>
      <c r="O14" s="124"/>
      <c r="P14" s="178">
        <f t="shared" si="14"/>
        <v>0</v>
      </c>
      <c r="Q14" s="124"/>
      <c r="R14" s="178">
        <f t="shared" si="15"/>
        <v>0</v>
      </c>
      <c r="S14" s="430"/>
      <c r="T14" s="438"/>
      <c r="U14" s="432"/>
      <c r="V14" s="433"/>
      <c r="W14" s="433"/>
      <c r="X14" s="433"/>
      <c r="Y14" s="433"/>
      <c r="Z14" s="433"/>
      <c r="AA14" s="433"/>
      <c r="AB14" s="433"/>
      <c r="AC14" s="433"/>
      <c r="AD14" s="433"/>
      <c r="AE14" s="434"/>
    </row>
    <row r="15" spans="1:31" ht="12.75">
      <c r="A15" s="21" t="s">
        <v>2</v>
      </c>
      <c r="B15" s="22">
        <f t="shared" si="10"/>
        <v>11</v>
      </c>
      <c r="C15" s="123"/>
      <c r="D15" s="123"/>
      <c r="E15" s="123"/>
      <c r="F15" s="76">
        <f t="shared" si="8"/>
        <v>0</v>
      </c>
      <c r="G15" s="91">
        <f t="shared" si="9"/>
      </c>
      <c r="H15" s="124"/>
      <c r="I15" s="124"/>
      <c r="J15" s="178">
        <f t="shared" si="11"/>
        <v>0</v>
      </c>
      <c r="K15" s="124"/>
      <c r="L15" s="178">
        <f t="shared" si="12"/>
        <v>0</v>
      </c>
      <c r="M15" s="124"/>
      <c r="N15" s="178">
        <f t="shared" si="13"/>
        <v>0</v>
      </c>
      <c r="O15" s="124"/>
      <c r="P15" s="178">
        <f t="shared" si="14"/>
        <v>0</v>
      </c>
      <c r="Q15" s="124"/>
      <c r="R15" s="178">
        <f t="shared" si="15"/>
        <v>0</v>
      </c>
      <c r="S15" s="430"/>
      <c r="T15" s="438"/>
      <c r="U15" s="432"/>
      <c r="V15" s="433"/>
      <c r="W15" s="433"/>
      <c r="X15" s="433"/>
      <c r="Y15" s="433"/>
      <c r="Z15" s="433"/>
      <c r="AA15" s="433"/>
      <c r="AB15" s="433"/>
      <c r="AC15" s="433"/>
      <c r="AD15" s="433"/>
      <c r="AE15" s="434"/>
    </row>
    <row r="16" spans="1:31" ht="12.75">
      <c r="A16" s="21" t="s">
        <v>3</v>
      </c>
      <c r="B16" s="22">
        <f t="shared" si="10"/>
        <v>12</v>
      </c>
      <c r="C16" s="123"/>
      <c r="D16" s="123"/>
      <c r="E16" s="123"/>
      <c r="F16" s="76">
        <f t="shared" si="8"/>
        <v>0</v>
      </c>
      <c r="G16" s="91">
        <f t="shared" si="9"/>
      </c>
      <c r="H16" s="124"/>
      <c r="I16" s="124"/>
      <c r="J16" s="178">
        <f t="shared" si="11"/>
        <v>0</v>
      </c>
      <c r="K16" s="124"/>
      <c r="L16" s="178">
        <f t="shared" si="12"/>
        <v>0</v>
      </c>
      <c r="M16" s="124"/>
      <c r="N16" s="178">
        <f t="shared" si="13"/>
        <v>0</v>
      </c>
      <c r="O16" s="124"/>
      <c r="P16" s="178">
        <f t="shared" si="14"/>
        <v>0</v>
      </c>
      <c r="Q16" s="124"/>
      <c r="R16" s="178">
        <f t="shared" si="15"/>
        <v>0</v>
      </c>
      <c r="S16" s="430"/>
      <c r="T16" s="438"/>
      <c r="U16" s="432"/>
      <c r="V16" s="433"/>
      <c r="W16" s="433"/>
      <c r="X16" s="433"/>
      <c r="Y16" s="433"/>
      <c r="Z16" s="433"/>
      <c r="AA16" s="433"/>
      <c r="AB16" s="433"/>
      <c r="AC16" s="433"/>
      <c r="AD16" s="433"/>
      <c r="AE16" s="434"/>
    </row>
    <row r="17" spans="1:31" ht="12.75">
      <c r="A17" s="21" t="s">
        <v>4</v>
      </c>
      <c r="B17" s="22">
        <f t="shared" si="10"/>
        <v>13</v>
      </c>
      <c r="C17" s="123"/>
      <c r="D17" s="123"/>
      <c r="E17" s="123"/>
      <c r="F17" s="76">
        <f t="shared" si="8"/>
        <v>0</v>
      </c>
      <c r="G17" s="91">
        <f t="shared" si="9"/>
      </c>
      <c r="H17" s="124"/>
      <c r="I17" s="124"/>
      <c r="J17" s="178">
        <f t="shared" si="11"/>
        <v>0</v>
      </c>
      <c r="K17" s="124"/>
      <c r="L17" s="178">
        <f t="shared" si="12"/>
        <v>0</v>
      </c>
      <c r="M17" s="124"/>
      <c r="N17" s="178">
        <f t="shared" si="13"/>
        <v>0</v>
      </c>
      <c r="O17" s="124"/>
      <c r="P17" s="178">
        <f t="shared" si="14"/>
        <v>0</v>
      </c>
      <c r="Q17" s="124"/>
      <c r="R17" s="178">
        <f t="shared" si="15"/>
        <v>0</v>
      </c>
      <c r="S17" s="430"/>
      <c r="T17" s="438"/>
      <c r="U17" s="432"/>
      <c r="V17" s="433"/>
      <c r="W17" s="433"/>
      <c r="X17" s="433"/>
      <c r="Y17" s="433"/>
      <c r="Z17" s="433"/>
      <c r="AA17" s="433"/>
      <c r="AB17" s="433"/>
      <c r="AC17" s="433"/>
      <c r="AD17" s="433"/>
      <c r="AE17" s="434"/>
    </row>
    <row r="18" spans="1:31" ht="12.75">
      <c r="A18" s="119" t="s">
        <v>5</v>
      </c>
      <c r="B18" s="120">
        <f t="shared" si="10"/>
        <v>14</v>
      </c>
      <c r="C18" s="123"/>
      <c r="D18" s="123"/>
      <c r="E18" s="123"/>
      <c r="F18" s="76">
        <f t="shared" si="8"/>
        <v>0</v>
      </c>
      <c r="G18" s="91">
        <f t="shared" si="9"/>
      </c>
      <c r="H18" s="124"/>
      <c r="I18" s="124"/>
      <c r="J18" s="178">
        <f t="shared" si="11"/>
        <v>0</v>
      </c>
      <c r="K18" s="124"/>
      <c r="L18" s="178">
        <f t="shared" si="12"/>
        <v>0</v>
      </c>
      <c r="M18" s="124"/>
      <c r="N18" s="178">
        <f t="shared" si="13"/>
        <v>0</v>
      </c>
      <c r="O18" s="124"/>
      <c r="P18" s="178">
        <f t="shared" si="14"/>
        <v>0</v>
      </c>
      <c r="Q18" s="124"/>
      <c r="R18" s="178">
        <f t="shared" si="15"/>
        <v>0</v>
      </c>
      <c r="S18" s="430"/>
      <c r="T18" s="438"/>
      <c r="U18" s="432"/>
      <c r="V18" s="433"/>
      <c r="W18" s="433"/>
      <c r="X18" s="433"/>
      <c r="Y18" s="433"/>
      <c r="Z18" s="433"/>
      <c r="AA18" s="433"/>
      <c r="AB18" s="433"/>
      <c r="AC18" s="433"/>
      <c r="AD18" s="433"/>
      <c r="AE18" s="434"/>
    </row>
    <row r="19" spans="1:31" ht="12.75">
      <c r="A19" s="410" t="s">
        <v>166</v>
      </c>
      <c r="B19" s="411"/>
      <c r="C19" s="13">
        <f>SUM(C12:C18)</f>
        <v>0</v>
      </c>
      <c r="D19" s="13">
        <f>SUM(D12:D18)+ROUNDDOWN(F19/60,0)</f>
        <v>0</v>
      </c>
      <c r="E19" s="13">
        <f>F19-60*ROUNDDOWN(F19/60,0)</f>
        <v>0</v>
      </c>
      <c r="F19" s="145">
        <f>SUM(F12:F18)</f>
        <v>0</v>
      </c>
      <c r="G19" s="53">
        <f>IF((D19*60+E19)=0,0,ROUND((C19*60)/(D19*60+E19),1))</f>
        <v>0</v>
      </c>
      <c r="H19" s="27">
        <f>SUM(H12:H18)</f>
        <v>0</v>
      </c>
      <c r="I19" s="27">
        <f>IF(SUM(I12:I18)=0,0,ROUND(AVERAGE(I12:I18),0))</f>
        <v>0</v>
      </c>
      <c r="J19" s="179">
        <f>IF(J18=0,0,1)</f>
        <v>0</v>
      </c>
      <c r="K19" s="27">
        <f>IF(SUM(K12:K18)=0,0,ROUND(AVERAGE(K12:K18),0))</f>
        <v>0</v>
      </c>
      <c r="L19" s="179">
        <f>IF(L18=0,0,1)</f>
        <v>0</v>
      </c>
      <c r="M19" s="27">
        <f>IF(SUM(M12:M18)=0,0,ROUND(AVERAGE(M12:M18),0))</f>
        <v>0</v>
      </c>
      <c r="N19" s="179">
        <f>IF(N18=0,0,1)</f>
        <v>0</v>
      </c>
      <c r="O19" s="27">
        <f>IF(SUM(O12:O18)=0,0,ROUND(AVERAGE(O12:O18),0))</f>
        <v>0</v>
      </c>
      <c r="P19" s="179">
        <f>IF(P18=0,0,1)</f>
        <v>0</v>
      </c>
      <c r="Q19" s="27">
        <f>IF(SUM(Q12:Q18)=0,0,ROUND(AVERAGE(Q12:Q18),0))</f>
        <v>0</v>
      </c>
      <c r="R19" s="179">
        <f>IF(R18=0,0,1)</f>
        <v>0</v>
      </c>
      <c r="S19" s="412"/>
      <c r="T19" s="413"/>
      <c r="U19" s="420"/>
      <c r="V19" s="421"/>
      <c r="W19" s="421"/>
      <c r="X19" s="421"/>
      <c r="Y19" s="421"/>
      <c r="Z19" s="421"/>
      <c r="AA19" s="421"/>
      <c r="AB19" s="421"/>
      <c r="AC19" s="421"/>
      <c r="AD19" s="421"/>
      <c r="AE19" s="422"/>
    </row>
    <row r="20" spans="1:31" ht="12.75">
      <c r="A20" s="22" t="s">
        <v>6</v>
      </c>
      <c r="B20" s="22">
        <f>B18+1</f>
        <v>15</v>
      </c>
      <c r="C20" s="123"/>
      <c r="D20" s="123"/>
      <c r="E20" s="123"/>
      <c r="F20" s="76">
        <f aca="true" t="shared" si="16" ref="F20:F26">E20</f>
        <v>0</v>
      </c>
      <c r="G20" s="91">
        <f aca="true" t="shared" si="17" ref="G20:G26">IF((D20*60+F20)=0,"",ROUND((C20*60)/(D20*60+F20),1))</f>
      </c>
      <c r="H20" s="124"/>
      <c r="I20" s="124"/>
      <c r="J20" s="178">
        <f>IF(I20="",0,1)</f>
        <v>0</v>
      </c>
      <c r="K20" s="124"/>
      <c r="L20" s="178">
        <f>IF(K20="",0,1)</f>
        <v>0</v>
      </c>
      <c r="M20" s="124"/>
      <c r="N20" s="178">
        <f>IF(M20="",0,1)</f>
        <v>0</v>
      </c>
      <c r="O20" s="124"/>
      <c r="P20" s="178">
        <f>IF(O20="",0,1)</f>
        <v>0</v>
      </c>
      <c r="Q20" s="124"/>
      <c r="R20" s="178">
        <f>IF(Q20="",0,1)</f>
        <v>0</v>
      </c>
      <c r="S20" s="430"/>
      <c r="T20" s="431"/>
      <c r="U20" s="432"/>
      <c r="V20" s="433"/>
      <c r="W20" s="433"/>
      <c r="X20" s="433"/>
      <c r="Y20" s="433"/>
      <c r="Z20" s="433"/>
      <c r="AA20" s="433"/>
      <c r="AB20" s="433"/>
      <c r="AC20" s="433"/>
      <c r="AD20" s="433"/>
      <c r="AE20" s="434"/>
    </row>
    <row r="21" spans="1:31" ht="12.75">
      <c r="A21" s="22" t="s">
        <v>7</v>
      </c>
      <c r="B21" s="22">
        <f aca="true" t="shared" si="18" ref="B21:B26">B20+1</f>
        <v>16</v>
      </c>
      <c r="C21" s="123"/>
      <c r="D21" s="123"/>
      <c r="E21" s="123"/>
      <c r="F21" s="76">
        <f t="shared" si="16"/>
        <v>0</v>
      </c>
      <c r="G21" s="91">
        <f t="shared" si="17"/>
      </c>
      <c r="H21" s="124"/>
      <c r="I21" s="124"/>
      <c r="J21" s="178">
        <f aca="true" t="shared" si="19" ref="J21:J26">IF(I21="",J20,J20+1)</f>
        <v>0</v>
      </c>
      <c r="K21" s="124"/>
      <c r="L21" s="178">
        <f aca="true" t="shared" si="20" ref="L21:L26">IF(K21="",L20,L20+1)</f>
        <v>0</v>
      </c>
      <c r="M21" s="124"/>
      <c r="N21" s="178">
        <f aca="true" t="shared" si="21" ref="N21:N26">IF(M21="",N20,N20+1)</f>
        <v>0</v>
      </c>
      <c r="O21" s="124"/>
      <c r="P21" s="178">
        <f aca="true" t="shared" si="22" ref="P21:P26">IF(O21="",P20,P20+1)</f>
        <v>0</v>
      </c>
      <c r="Q21" s="124"/>
      <c r="R21" s="178">
        <f aca="true" t="shared" si="23" ref="R21:R26">IF(Q21="",R20,R20+1)</f>
        <v>0</v>
      </c>
      <c r="S21" s="430"/>
      <c r="T21" s="431"/>
      <c r="U21" s="432"/>
      <c r="V21" s="433"/>
      <c r="W21" s="433"/>
      <c r="X21" s="433"/>
      <c r="Y21" s="433"/>
      <c r="Z21" s="433"/>
      <c r="AA21" s="433"/>
      <c r="AB21" s="433"/>
      <c r="AC21" s="433"/>
      <c r="AD21" s="433"/>
      <c r="AE21" s="434"/>
    </row>
    <row r="22" spans="1:31" ht="12.75">
      <c r="A22" s="22" t="s">
        <v>8</v>
      </c>
      <c r="B22" s="22">
        <f t="shared" si="18"/>
        <v>17</v>
      </c>
      <c r="C22" s="123"/>
      <c r="D22" s="123"/>
      <c r="E22" s="123"/>
      <c r="F22" s="76">
        <f t="shared" si="16"/>
        <v>0</v>
      </c>
      <c r="G22" s="91">
        <f t="shared" si="17"/>
      </c>
      <c r="H22" s="124"/>
      <c r="I22" s="124"/>
      <c r="J22" s="178">
        <f t="shared" si="19"/>
        <v>0</v>
      </c>
      <c r="K22" s="124"/>
      <c r="L22" s="178">
        <f t="shared" si="20"/>
        <v>0</v>
      </c>
      <c r="M22" s="124"/>
      <c r="N22" s="178">
        <f t="shared" si="21"/>
        <v>0</v>
      </c>
      <c r="O22" s="124"/>
      <c r="P22" s="178">
        <f t="shared" si="22"/>
        <v>0</v>
      </c>
      <c r="Q22" s="124"/>
      <c r="R22" s="178">
        <f t="shared" si="23"/>
        <v>0</v>
      </c>
      <c r="S22" s="430"/>
      <c r="T22" s="431"/>
      <c r="U22" s="432"/>
      <c r="V22" s="433"/>
      <c r="W22" s="433"/>
      <c r="X22" s="433"/>
      <c r="Y22" s="433"/>
      <c r="Z22" s="433"/>
      <c r="AA22" s="433"/>
      <c r="AB22" s="433"/>
      <c r="AC22" s="433"/>
      <c r="AD22" s="433"/>
      <c r="AE22" s="434"/>
    </row>
    <row r="23" spans="1:31" ht="12.75">
      <c r="A23" s="22" t="s">
        <v>2</v>
      </c>
      <c r="B23" s="22">
        <f t="shared" si="18"/>
        <v>18</v>
      </c>
      <c r="C23" s="123"/>
      <c r="D23" s="123"/>
      <c r="E23" s="123"/>
      <c r="F23" s="76">
        <f t="shared" si="16"/>
        <v>0</v>
      </c>
      <c r="G23" s="91">
        <f t="shared" si="17"/>
      </c>
      <c r="H23" s="124"/>
      <c r="I23" s="124"/>
      <c r="J23" s="178">
        <f t="shared" si="19"/>
        <v>0</v>
      </c>
      <c r="K23" s="124"/>
      <c r="L23" s="178">
        <f t="shared" si="20"/>
        <v>0</v>
      </c>
      <c r="M23" s="124"/>
      <c r="N23" s="178">
        <f t="shared" si="21"/>
        <v>0</v>
      </c>
      <c r="O23" s="124"/>
      <c r="P23" s="178">
        <f t="shared" si="22"/>
        <v>0</v>
      </c>
      <c r="Q23" s="124"/>
      <c r="R23" s="178">
        <f t="shared" si="23"/>
        <v>0</v>
      </c>
      <c r="S23" s="430"/>
      <c r="T23" s="431"/>
      <c r="U23" s="432"/>
      <c r="V23" s="433"/>
      <c r="W23" s="433"/>
      <c r="X23" s="433"/>
      <c r="Y23" s="433"/>
      <c r="Z23" s="433"/>
      <c r="AA23" s="433"/>
      <c r="AB23" s="433"/>
      <c r="AC23" s="433"/>
      <c r="AD23" s="433"/>
      <c r="AE23" s="434"/>
    </row>
    <row r="24" spans="1:31" ht="12.75">
      <c r="A24" s="22" t="s">
        <v>3</v>
      </c>
      <c r="B24" s="22">
        <f t="shared" si="18"/>
        <v>19</v>
      </c>
      <c r="C24" s="123"/>
      <c r="D24" s="123"/>
      <c r="E24" s="123"/>
      <c r="F24" s="76">
        <f t="shared" si="16"/>
        <v>0</v>
      </c>
      <c r="G24" s="91">
        <f t="shared" si="17"/>
      </c>
      <c r="H24" s="124"/>
      <c r="I24" s="124"/>
      <c r="J24" s="178">
        <f t="shared" si="19"/>
        <v>0</v>
      </c>
      <c r="K24" s="124"/>
      <c r="L24" s="178">
        <f t="shared" si="20"/>
        <v>0</v>
      </c>
      <c r="M24" s="124"/>
      <c r="N24" s="178">
        <f t="shared" si="21"/>
        <v>0</v>
      </c>
      <c r="O24" s="124"/>
      <c r="P24" s="178">
        <f t="shared" si="22"/>
        <v>0</v>
      </c>
      <c r="Q24" s="124"/>
      <c r="R24" s="178">
        <f t="shared" si="23"/>
        <v>0</v>
      </c>
      <c r="S24" s="430"/>
      <c r="T24" s="431"/>
      <c r="U24" s="432"/>
      <c r="V24" s="433"/>
      <c r="W24" s="433"/>
      <c r="X24" s="433"/>
      <c r="Y24" s="433"/>
      <c r="Z24" s="433"/>
      <c r="AA24" s="433"/>
      <c r="AB24" s="433"/>
      <c r="AC24" s="433"/>
      <c r="AD24" s="433"/>
      <c r="AE24" s="434"/>
    </row>
    <row r="25" spans="1:31" ht="12.75">
      <c r="A25" s="22" t="s">
        <v>4</v>
      </c>
      <c r="B25" s="22">
        <f t="shared" si="18"/>
        <v>20</v>
      </c>
      <c r="C25" s="123"/>
      <c r="D25" s="123"/>
      <c r="E25" s="123"/>
      <c r="F25" s="76">
        <f t="shared" si="16"/>
        <v>0</v>
      </c>
      <c r="G25" s="91">
        <f t="shared" si="17"/>
      </c>
      <c r="H25" s="124"/>
      <c r="I25" s="124"/>
      <c r="J25" s="178">
        <f t="shared" si="19"/>
        <v>0</v>
      </c>
      <c r="K25" s="124"/>
      <c r="L25" s="178">
        <f t="shared" si="20"/>
        <v>0</v>
      </c>
      <c r="M25" s="124"/>
      <c r="N25" s="178">
        <f t="shared" si="21"/>
        <v>0</v>
      </c>
      <c r="O25" s="124"/>
      <c r="P25" s="178">
        <f t="shared" si="22"/>
        <v>0</v>
      </c>
      <c r="Q25" s="124"/>
      <c r="R25" s="178">
        <f t="shared" si="23"/>
        <v>0</v>
      </c>
      <c r="S25" s="430"/>
      <c r="T25" s="431"/>
      <c r="U25" s="435" t="s">
        <v>177</v>
      </c>
      <c r="V25" s="436"/>
      <c r="W25" s="436"/>
      <c r="X25" s="436"/>
      <c r="Y25" s="436"/>
      <c r="Z25" s="436"/>
      <c r="AA25" s="436"/>
      <c r="AB25" s="436"/>
      <c r="AC25" s="436"/>
      <c r="AD25" s="436"/>
      <c r="AE25" s="437"/>
    </row>
    <row r="26" spans="1:31" ht="12.75">
      <c r="A26" s="120" t="s">
        <v>5</v>
      </c>
      <c r="B26" s="120">
        <f t="shared" si="18"/>
        <v>21</v>
      </c>
      <c r="C26" s="123"/>
      <c r="D26" s="123"/>
      <c r="E26" s="123"/>
      <c r="F26" s="76">
        <f t="shared" si="16"/>
        <v>0</v>
      </c>
      <c r="G26" s="91">
        <f t="shared" si="17"/>
      </c>
      <c r="H26" s="124"/>
      <c r="I26" s="124"/>
      <c r="J26" s="178">
        <f t="shared" si="19"/>
        <v>0</v>
      </c>
      <c r="K26" s="124"/>
      <c r="L26" s="178">
        <f t="shared" si="20"/>
        <v>0</v>
      </c>
      <c r="M26" s="124"/>
      <c r="N26" s="178">
        <f t="shared" si="21"/>
        <v>0</v>
      </c>
      <c r="O26" s="124"/>
      <c r="P26" s="178">
        <f t="shared" si="22"/>
        <v>0</v>
      </c>
      <c r="Q26" s="124"/>
      <c r="R26" s="178">
        <f t="shared" si="23"/>
        <v>0</v>
      </c>
      <c r="S26" s="430"/>
      <c r="T26" s="431"/>
      <c r="U26" s="417"/>
      <c r="V26" s="418"/>
      <c r="W26" s="418"/>
      <c r="X26" s="418"/>
      <c r="Y26" s="418"/>
      <c r="Z26" s="418"/>
      <c r="AA26" s="418"/>
      <c r="AB26" s="418"/>
      <c r="AC26" s="418"/>
      <c r="AD26" s="418"/>
      <c r="AE26" s="419"/>
    </row>
    <row r="27" spans="1:31" ht="12.75">
      <c r="A27" s="410" t="s">
        <v>167</v>
      </c>
      <c r="B27" s="411"/>
      <c r="C27" s="13">
        <f>SUM(C20:C26)</f>
        <v>0</v>
      </c>
      <c r="D27" s="13">
        <f>SUM(D20:D26)+ROUNDDOWN(F27/60,0)</f>
        <v>0</v>
      </c>
      <c r="E27" s="13">
        <f>F27-60*ROUNDDOWN(F27/60,0)</f>
        <v>0</v>
      </c>
      <c r="F27" s="145">
        <f>SUM(F20:F26)</f>
        <v>0</v>
      </c>
      <c r="G27" s="53">
        <f>IF((D27*60+E27)=0,0,ROUND((C27*60)/(D27*60+E27),1))</f>
        <v>0</v>
      </c>
      <c r="H27" s="27">
        <f>SUM(H20:H26)</f>
        <v>0</v>
      </c>
      <c r="I27" s="27">
        <f>IF(SUM(I20:I26)=0,0,ROUND(AVERAGE(I20:I26),0))</f>
        <v>0</v>
      </c>
      <c r="J27" s="179">
        <f>IF(J26=0,0,1)</f>
        <v>0</v>
      </c>
      <c r="K27" s="27">
        <f>IF(SUM(K20:K26)=0,0,ROUND(AVERAGE(K20:K26),0))</f>
        <v>0</v>
      </c>
      <c r="L27" s="179">
        <f>IF(L26=0,0,1)</f>
        <v>0</v>
      </c>
      <c r="M27" s="27">
        <f>IF(SUM(M20:M26)=0,0,ROUND(AVERAGE(M20:M26),0))</f>
        <v>0</v>
      </c>
      <c r="N27" s="179">
        <f>IF(N26=0,0,1)</f>
        <v>0</v>
      </c>
      <c r="O27" s="27">
        <f>IF(SUM(O20:O26)=0,0,ROUND(AVERAGE(O20:O26),0))</f>
        <v>0</v>
      </c>
      <c r="P27" s="179">
        <f>IF(P26=0,0,1)</f>
        <v>0</v>
      </c>
      <c r="Q27" s="27">
        <f>IF(SUM(Q20:Q26)=0,0,ROUND(AVERAGE(Q20:Q26),0))</f>
        <v>0</v>
      </c>
      <c r="R27" s="179">
        <f>IF(R26=0,0,1)</f>
        <v>0</v>
      </c>
      <c r="S27" s="412"/>
      <c r="T27" s="429"/>
      <c r="U27" s="420"/>
      <c r="V27" s="421"/>
      <c r="W27" s="421"/>
      <c r="X27" s="421"/>
      <c r="Y27" s="421"/>
      <c r="Z27" s="421"/>
      <c r="AA27" s="421"/>
      <c r="AB27" s="421"/>
      <c r="AC27" s="421"/>
      <c r="AD27" s="421"/>
      <c r="AE27" s="422"/>
    </row>
    <row r="28" spans="1:31" ht="12.75">
      <c r="A28" s="21" t="s">
        <v>6</v>
      </c>
      <c r="B28" s="22">
        <f>B26+1</f>
        <v>22</v>
      </c>
      <c r="C28" s="123"/>
      <c r="D28" s="123"/>
      <c r="E28" s="123"/>
      <c r="F28" s="76">
        <f aca="true" t="shared" si="24" ref="F28:F34">E28</f>
        <v>0</v>
      </c>
      <c r="G28" s="91">
        <f aca="true" t="shared" si="25" ref="G28:G34">IF((D28*60+F28)=0,"",ROUND((C28*60)/(D28*60+F28),1))</f>
      </c>
      <c r="H28" s="124"/>
      <c r="I28" s="124"/>
      <c r="J28" s="178">
        <f>IF(I28="",0,1)</f>
        <v>0</v>
      </c>
      <c r="K28" s="124"/>
      <c r="L28" s="178">
        <f>IF(K28="",0,1)</f>
        <v>0</v>
      </c>
      <c r="M28" s="124"/>
      <c r="N28" s="178">
        <f>IF(M28="",0,1)</f>
        <v>0</v>
      </c>
      <c r="O28" s="124"/>
      <c r="P28" s="178">
        <f>IF(O28="",0,1)</f>
        <v>0</v>
      </c>
      <c r="Q28" s="171"/>
      <c r="R28" s="178">
        <f>IF(Q28="",0,1)</f>
        <v>0</v>
      </c>
      <c r="S28" s="409"/>
      <c r="T28" s="409"/>
      <c r="U28" s="417"/>
      <c r="V28" s="418"/>
      <c r="W28" s="418"/>
      <c r="X28" s="418"/>
      <c r="Y28" s="418"/>
      <c r="Z28" s="418"/>
      <c r="AA28" s="418"/>
      <c r="AB28" s="418"/>
      <c r="AC28" s="418"/>
      <c r="AD28" s="418"/>
      <c r="AE28" s="419"/>
    </row>
    <row r="29" spans="1:31" ht="12.75">
      <c r="A29" s="21" t="s">
        <v>7</v>
      </c>
      <c r="B29" s="22">
        <f aca="true" t="shared" si="26" ref="B29:B34">B28+1</f>
        <v>23</v>
      </c>
      <c r="C29" s="123"/>
      <c r="D29" s="123"/>
      <c r="E29" s="123"/>
      <c r="F29" s="76">
        <f t="shared" si="24"/>
        <v>0</v>
      </c>
      <c r="G29" s="91">
        <f t="shared" si="25"/>
      </c>
      <c r="H29" s="124"/>
      <c r="I29" s="124"/>
      <c r="J29" s="178">
        <f aca="true" t="shared" si="27" ref="J29:J34">IF(I29="",J28,J28+1)</f>
        <v>0</v>
      </c>
      <c r="K29" s="124"/>
      <c r="L29" s="178">
        <f aca="true" t="shared" si="28" ref="L29:L34">IF(K29="",L28,L28+1)</f>
        <v>0</v>
      </c>
      <c r="M29" s="124"/>
      <c r="N29" s="178">
        <f aca="true" t="shared" si="29" ref="N29:N34">IF(M29="",N28,N28+1)</f>
        <v>0</v>
      </c>
      <c r="O29" s="124"/>
      <c r="P29" s="178">
        <f aca="true" t="shared" si="30" ref="P29:P34">IF(O29="",P28,P28+1)</f>
        <v>0</v>
      </c>
      <c r="Q29" s="171"/>
      <c r="R29" s="178">
        <f aca="true" t="shared" si="31" ref="R29:R34">IF(Q29="",R28,R28+1)</f>
        <v>0</v>
      </c>
      <c r="S29" s="409"/>
      <c r="T29" s="409"/>
      <c r="U29" s="417"/>
      <c r="V29" s="418"/>
      <c r="W29" s="418"/>
      <c r="X29" s="418"/>
      <c r="Y29" s="418"/>
      <c r="Z29" s="418"/>
      <c r="AA29" s="418"/>
      <c r="AB29" s="418"/>
      <c r="AC29" s="418"/>
      <c r="AD29" s="418"/>
      <c r="AE29" s="419"/>
    </row>
    <row r="30" spans="1:31" ht="12.75">
      <c r="A30" s="21" t="s">
        <v>8</v>
      </c>
      <c r="B30" s="22">
        <f t="shared" si="26"/>
        <v>24</v>
      </c>
      <c r="C30" s="123"/>
      <c r="D30" s="123"/>
      <c r="E30" s="123"/>
      <c r="F30" s="76">
        <f t="shared" si="24"/>
        <v>0</v>
      </c>
      <c r="G30" s="91">
        <f t="shared" si="25"/>
      </c>
      <c r="H30" s="124"/>
      <c r="I30" s="124"/>
      <c r="J30" s="178">
        <f t="shared" si="27"/>
        <v>0</v>
      </c>
      <c r="K30" s="124"/>
      <c r="L30" s="178">
        <f t="shared" si="28"/>
        <v>0</v>
      </c>
      <c r="M30" s="124"/>
      <c r="N30" s="178">
        <f t="shared" si="29"/>
        <v>0</v>
      </c>
      <c r="O30" s="124"/>
      <c r="P30" s="178">
        <f t="shared" si="30"/>
        <v>0</v>
      </c>
      <c r="Q30" s="171"/>
      <c r="R30" s="178">
        <f t="shared" si="31"/>
        <v>0</v>
      </c>
      <c r="S30" s="409"/>
      <c r="T30" s="409"/>
      <c r="U30" s="417"/>
      <c r="V30" s="418"/>
      <c r="W30" s="418"/>
      <c r="X30" s="418"/>
      <c r="Y30" s="418"/>
      <c r="Z30" s="418"/>
      <c r="AA30" s="418"/>
      <c r="AB30" s="418"/>
      <c r="AC30" s="418"/>
      <c r="AD30" s="418"/>
      <c r="AE30" s="419"/>
    </row>
    <row r="31" spans="1:31" ht="12.75">
      <c r="A31" s="21" t="s">
        <v>2</v>
      </c>
      <c r="B31" s="22">
        <f t="shared" si="26"/>
        <v>25</v>
      </c>
      <c r="C31" s="123"/>
      <c r="D31" s="123"/>
      <c r="E31" s="123"/>
      <c r="F31" s="76">
        <f t="shared" si="24"/>
        <v>0</v>
      </c>
      <c r="G31" s="91">
        <f t="shared" si="25"/>
      </c>
      <c r="H31" s="124"/>
      <c r="I31" s="124"/>
      <c r="J31" s="178">
        <f t="shared" si="27"/>
        <v>0</v>
      </c>
      <c r="K31" s="124"/>
      <c r="L31" s="178">
        <f t="shared" si="28"/>
        <v>0</v>
      </c>
      <c r="M31" s="124"/>
      <c r="N31" s="178">
        <f t="shared" si="29"/>
        <v>0</v>
      </c>
      <c r="O31" s="124"/>
      <c r="P31" s="178">
        <f t="shared" si="30"/>
        <v>0</v>
      </c>
      <c r="Q31" s="171"/>
      <c r="R31" s="178">
        <f t="shared" si="31"/>
        <v>0</v>
      </c>
      <c r="S31" s="409"/>
      <c r="T31" s="409"/>
      <c r="U31" s="417"/>
      <c r="V31" s="418"/>
      <c r="W31" s="418"/>
      <c r="X31" s="418"/>
      <c r="Y31" s="418"/>
      <c r="Z31" s="418"/>
      <c r="AA31" s="418"/>
      <c r="AB31" s="418"/>
      <c r="AC31" s="418"/>
      <c r="AD31" s="418"/>
      <c r="AE31" s="419"/>
    </row>
    <row r="32" spans="1:31" ht="12.75">
      <c r="A32" s="21" t="s">
        <v>3</v>
      </c>
      <c r="B32" s="22">
        <f t="shared" si="26"/>
        <v>26</v>
      </c>
      <c r="C32" s="123"/>
      <c r="D32" s="123"/>
      <c r="E32" s="123"/>
      <c r="F32" s="76">
        <f t="shared" si="24"/>
        <v>0</v>
      </c>
      <c r="G32" s="91">
        <f t="shared" si="25"/>
      </c>
      <c r="H32" s="124"/>
      <c r="I32" s="124"/>
      <c r="J32" s="178">
        <f t="shared" si="27"/>
        <v>0</v>
      </c>
      <c r="K32" s="124"/>
      <c r="L32" s="178">
        <f t="shared" si="28"/>
        <v>0</v>
      </c>
      <c r="M32" s="124"/>
      <c r="N32" s="178">
        <f t="shared" si="29"/>
        <v>0</v>
      </c>
      <c r="O32" s="124"/>
      <c r="P32" s="178">
        <f t="shared" si="30"/>
        <v>0</v>
      </c>
      <c r="Q32" s="171"/>
      <c r="R32" s="178">
        <f t="shared" si="31"/>
        <v>0</v>
      </c>
      <c r="S32" s="409"/>
      <c r="T32" s="409"/>
      <c r="U32" s="417"/>
      <c r="V32" s="418"/>
      <c r="W32" s="418"/>
      <c r="X32" s="418"/>
      <c r="Y32" s="418"/>
      <c r="Z32" s="418"/>
      <c r="AA32" s="418"/>
      <c r="AB32" s="418"/>
      <c r="AC32" s="418"/>
      <c r="AD32" s="418"/>
      <c r="AE32" s="419"/>
    </row>
    <row r="33" spans="1:31" ht="12.75">
      <c r="A33" s="21" t="s">
        <v>4</v>
      </c>
      <c r="B33" s="22">
        <f t="shared" si="26"/>
        <v>27</v>
      </c>
      <c r="C33" s="123"/>
      <c r="D33" s="123"/>
      <c r="E33" s="123"/>
      <c r="F33" s="76">
        <f t="shared" si="24"/>
        <v>0</v>
      </c>
      <c r="G33" s="91">
        <f t="shared" si="25"/>
      </c>
      <c r="H33" s="124"/>
      <c r="I33" s="124"/>
      <c r="J33" s="178">
        <f t="shared" si="27"/>
        <v>0</v>
      </c>
      <c r="K33" s="124"/>
      <c r="L33" s="178">
        <f t="shared" si="28"/>
        <v>0</v>
      </c>
      <c r="M33" s="124"/>
      <c r="N33" s="178">
        <f t="shared" si="29"/>
        <v>0</v>
      </c>
      <c r="O33" s="124"/>
      <c r="P33" s="178">
        <f t="shared" si="30"/>
        <v>0</v>
      </c>
      <c r="Q33" s="171"/>
      <c r="R33" s="178">
        <f t="shared" si="31"/>
        <v>0</v>
      </c>
      <c r="S33" s="409"/>
      <c r="T33" s="409"/>
      <c r="U33" s="417"/>
      <c r="V33" s="418"/>
      <c r="W33" s="418"/>
      <c r="X33" s="418"/>
      <c r="Y33" s="418"/>
      <c r="Z33" s="418"/>
      <c r="AA33" s="418"/>
      <c r="AB33" s="418"/>
      <c r="AC33" s="418"/>
      <c r="AD33" s="418"/>
      <c r="AE33" s="419"/>
    </row>
    <row r="34" spans="1:31" ht="12.75">
      <c r="A34" s="21" t="s">
        <v>5</v>
      </c>
      <c r="B34" s="22">
        <f t="shared" si="26"/>
        <v>28</v>
      </c>
      <c r="C34" s="123"/>
      <c r="D34" s="123"/>
      <c r="E34" s="123"/>
      <c r="F34" s="76">
        <f t="shared" si="24"/>
        <v>0</v>
      </c>
      <c r="G34" s="91">
        <f t="shared" si="25"/>
      </c>
      <c r="H34" s="124"/>
      <c r="I34" s="124"/>
      <c r="J34" s="178">
        <f t="shared" si="27"/>
        <v>0</v>
      </c>
      <c r="K34" s="124"/>
      <c r="L34" s="178">
        <f t="shared" si="28"/>
        <v>0</v>
      </c>
      <c r="M34" s="124"/>
      <c r="N34" s="178">
        <f t="shared" si="29"/>
        <v>0</v>
      </c>
      <c r="O34" s="124"/>
      <c r="P34" s="178">
        <f t="shared" si="30"/>
        <v>0</v>
      </c>
      <c r="Q34" s="171"/>
      <c r="R34" s="178">
        <f t="shared" si="31"/>
        <v>0</v>
      </c>
      <c r="S34" s="409"/>
      <c r="T34" s="409"/>
      <c r="U34" s="417"/>
      <c r="V34" s="418"/>
      <c r="W34" s="418"/>
      <c r="X34" s="418"/>
      <c r="Y34" s="418"/>
      <c r="Z34" s="418"/>
      <c r="AA34" s="418"/>
      <c r="AB34" s="418"/>
      <c r="AC34" s="418"/>
      <c r="AD34" s="418"/>
      <c r="AE34" s="419"/>
    </row>
    <row r="35" spans="1:31" ht="12.75">
      <c r="A35" s="410" t="s">
        <v>162</v>
      </c>
      <c r="B35" s="411"/>
      <c r="C35" s="13">
        <f>SUM(C28:C34)</f>
        <v>0</v>
      </c>
      <c r="D35" s="13">
        <f>SUM(D28:D34)+ROUNDDOWN(F35/60,0)</f>
        <v>0</v>
      </c>
      <c r="E35" s="13">
        <f>F35-60*ROUNDDOWN(F35/60,0)</f>
        <v>0</v>
      </c>
      <c r="F35" s="145">
        <f>SUM(F28:F34)</f>
        <v>0</v>
      </c>
      <c r="G35" s="53">
        <f>IF((D35*60+E35)=0,0,ROUND((C35*60)/(D35*60+E35),1))</f>
        <v>0</v>
      </c>
      <c r="H35" s="27">
        <f>SUM(H28:H34)</f>
        <v>0</v>
      </c>
      <c r="I35" s="27">
        <f>IF(SUM(I28:I34)=0,0,ROUND(AVERAGE(I28:I34),0))</f>
        <v>0</v>
      </c>
      <c r="J35" s="179">
        <f>IF(J34=0,0,1)</f>
        <v>0</v>
      </c>
      <c r="K35" s="27">
        <f>IF(SUM(K28:K34)=0,0,ROUND(AVERAGE(K28:K34),0))</f>
        <v>0</v>
      </c>
      <c r="L35" s="179">
        <f>IF(L34=0,0,1)</f>
        <v>0</v>
      </c>
      <c r="M35" s="27">
        <f>IF(SUM(M28:M34)=0,0,ROUND(AVERAGE(M28:M34),0))</f>
        <v>0</v>
      </c>
      <c r="N35" s="179">
        <f>IF(N34=0,0,1)</f>
        <v>0</v>
      </c>
      <c r="O35" s="27">
        <f>IF(SUM(O28:O34)=0,0,ROUND(AVERAGE(O28:O34),0))</f>
        <v>0</v>
      </c>
      <c r="P35" s="179">
        <f>IF(P34=0,0,1)</f>
        <v>0</v>
      </c>
      <c r="Q35" s="27">
        <f>IF(SUM(Q28:Q34)=0,0,ROUND(AVERAGE(Q28:Q34),0))</f>
        <v>0</v>
      </c>
      <c r="R35" s="179">
        <f>IF(R34=0,0,1)</f>
        <v>0</v>
      </c>
      <c r="S35" s="425"/>
      <c r="T35" s="425"/>
      <c r="U35" s="426"/>
      <c r="V35" s="427"/>
      <c r="W35" s="427"/>
      <c r="X35" s="427"/>
      <c r="Y35" s="427"/>
      <c r="Z35" s="427"/>
      <c r="AA35" s="427"/>
      <c r="AB35" s="427"/>
      <c r="AC35" s="427"/>
      <c r="AD35" s="427"/>
      <c r="AE35" s="428"/>
    </row>
    <row r="36" spans="1:31" ht="12.75">
      <c r="A36" s="21" t="s">
        <v>6</v>
      </c>
      <c r="B36" s="22">
        <f>B34+1</f>
        <v>29</v>
      </c>
      <c r="C36" s="123"/>
      <c r="D36" s="123"/>
      <c r="E36" s="123"/>
      <c r="F36" s="76">
        <f>E36</f>
        <v>0</v>
      </c>
      <c r="G36" s="91">
        <f>IF((D36*60+F36)=0,"",ROUND((C36*60)/(D36*60+F36),1))</f>
      </c>
      <c r="H36" s="124"/>
      <c r="I36" s="124"/>
      <c r="J36" s="178">
        <f>IF(I36="",0,1)</f>
        <v>0</v>
      </c>
      <c r="K36" s="124"/>
      <c r="L36" s="178">
        <f>IF(K36="",0,1)</f>
        <v>0</v>
      </c>
      <c r="M36" s="124"/>
      <c r="N36" s="178">
        <f>IF(M36="",0,1)</f>
        <v>0</v>
      </c>
      <c r="O36" s="124"/>
      <c r="P36" s="178">
        <f>IF(O36="",0,1)</f>
        <v>0</v>
      </c>
      <c r="Q36" s="171"/>
      <c r="R36" s="178">
        <f>IF(Q36="",0,1)</f>
        <v>0</v>
      </c>
      <c r="S36" s="409"/>
      <c r="T36" s="409"/>
      <c r="U36" s="417"/>
      <c r="V36" s="418"/>
      <c r="W36" s="418"/>
      <c r="X36" s="418"/>
      <c r="Y36" s="418"/>
      <c r="Z36" s="418"/>
      <c r="AA36" s="418"/>
      <c r="AB36" s="418"/>
      <c r="AC36" s="418"/>
      <c r="AD36" s="418"/>
      <c r="AE36" s="419"/>
    </row>
    <row r="37" spans="1:31" ht="12.75">
      <c r="A37" s="21" t="s">
        <v>7</v>
      </c>
      <c r="B37" s="22">
        <f>B36+1</f>
        <v>30</v>
      </c>
      <c r="C37" s="123"/>
      <c r="D37" s="123"/>
      <c r="E37" s="123"/>
      <c r="F37" s="76">
        <f>E37</f>
        <v>0</v>
      </c>
      <c r="G37" s="91">
        <f>IF((D37*60+F37)=0,"",ROUND((C37*60)/(D37*60+F37),1))</f>
      </c>
      <c r="H37" s="124"/>
      <c r="I37" s="124"/>
      <c r="J37" s="178">
        <f aca="true" t="shared" si="32" ref="J37:R38">IF(I37="",J36,J36+1)</f>
        <v>0</v>
      </c>
      <c r="K37" s="124"/>
      <c r="L37" s="178">
        <f t="shared" si="32"/>
        <v>0</v>
      </c>
      <c r="M37" s="124"/>
      <c r="N37" s="178">
        <f t="shared" si="32"/>
        <v>0</v>
      </c>
      <c r="O37" s="124"/>
      <c r="P37" s="178">
        <f t="shared" si="32"/>
        <v>0</v>
      </c>
      <c r="Q37" s="171"/>
      <c r="R37" s="178">
        <f t="shared" si="32"/>
        <v>0</v>
      </c>
      <c r="S37" s="409"/>
      <c r="T37" s="409"/>
      <c r="U37" s="417"/>
      <c r="V37" s="418"/>
      <c r="W37" s="418"/>
      <c r="X37" s="418"/>
      <c r="Y37" s="418"/>
      <c r="Z37" s="418"/>
      <c r="AA37" s="418"/>
      <c r="AB37" s="418"/>
      <c r="AC37" s="418"/>
      <c r="AD37" s="418"/>
      <c r="AE37" s="419"/>
    </row>
    <row r="38" spans="1:31" ht="12.75">
      <c r="A38" s="21" t="s">
        <v>8</v>
      </c>
      <c r="B38" s="22">
        <f>B37+1</f>
        <v>31</v>
      </c>
      <c r="C38" s="123"/>
      <c r="D38" s="123"/>
      <c r="E38" s="123"/>
      <c r="F38" s="76">
        <f>E38</f>
        <v>0</v>
      </c>
      <c r="G38" s="91">
        <f>IF((D38*60+F38)=0,"",ROUND((C38*60)/(D38*60+F38),1))</f>
      </c>
      <c r="H38" s="124"/>
      <c r="I38" s="124"/>
      <c r="J38" s="178">
        <f t="shared" si="32"/>
        <v>0</v>
      </c>
      <c r="K38" s="124"/>
      <c r="L38" s="178">
        <f t="shared" si="32"/>
        <v>0</v>
      </c>
      <c r="M38" s="124"/>
      <c r="N38" s="178">
        <f t="shared" si="32"/>
        <v>0</v>
      </c>
      <c r="O38" s="124"/>
      <c r="P38" s="178">
        <f t="shared" si="32"/>
        <v>0</v>
      </c>
      <c r="Q38" s="171"/>
      <c r="R38" s="178">
        <f t="shared" si="32"/>
        <v>0</v>
      </c>
      <c r="S38" s="423"/>
      <c r="T38" s="424"/>
      <c r="U38" s="417"/>
      <c r="V38" s="418"/>
      <c r="W38" s="418"/>
      <c r="X38" s="418"/>
      <c r="Y38" s="418"/>
      <c r="Z38" s="418"/>
      <c r="AA38" s="418"/>
      <c r="AB38" s="418"/>
      <c r="AC38" s="418"/>
      <c r="AD38" s="418"/>
      <c r="AE38" s="419"/>
    </row>
    <row r="39" spans="1:31" ht="12.75">
      <c r="A39" s="410" t="s">
        <v>10</v>
      </c>
      <c r="B39" s="411"/>
      <c r="C39" s="13">
        <f>SUM(C36:C38)</f>
        <v>0</v>
      </c>
      <c r="D39" s="13">
        <f>SUM(D36:D38)+ROUNDDOWN(F39/60,0)</f>
        <v>0</v>
      </c>
      <c r="E39" s="13">
        <f>F39-60*ROUNDDOWN(F39/60,0)</f>
        <v>0</v>
      </c>
      <c r="F39" s="145">
        <f>SUM(F36:F38)</f>
        <v>0</v>
      </c>
      <c r="G39" s="53">
        <f>IF((D39*60+E39)=0,0,ROUND((C39*60)/(D39*60+E39),1))</f>
        <v>0</v>
      </c>
      <c r="H39" s="27">
        <f>SUM(H36:H38)</f>
        <v>0</v>
      </c>
      <c r="I39" s="27">
        <f>IF(SUM(I36:I38)=0,0,ROUND(AVERAGE(I36:I38),0))</f>
        <v>0</v>
      </c>
      <c r="J39" s="179">
        <f>IF(J36=0,0,1)</f>
        <v>0</v>
      </c>
      <c r="K39" s="27">
        <f>IF(SUM(K36:K38)=0,0,ROUND(AVERAGE(K36:K38),0))</f>
        <v>0</v>
      </c>
      <c r="L39" s="179">
        <f>IF(L36=0,0,1)</f>
        <v>0</v>
      </c>
      <c r="M39" s="27">
        <f>IF(SUM(M36:M38)=0,0,ROUND(AVERAGE(M36:M38),0))</f>
        <v>0</v>
      </c>
      <c r="N39" s="179">
        <f>IF(N36=0,0,1)</f>
        <v>0</v>
      </c>
      <c r="O39" s="27">
        <f>IF(SUM(O36:O38)=0,0,ROUND(AVERAGE(O36:O38),0))</f>
        <v>0</v>
      </c>
      <c r="P39" s="179">
        <f>IF(P36=0,0,1)</f>
        <v>0</v>
      </c>
      <c r="Q39" s="27">
        <f>IF(SUM(Q36:Q38)=0,0,ROUND(AVERAGE(Q36:Q38),0))</f>
        <v>0</v>
      </c>
      <c r="R39" s="179">
        <f>IF(R36=0,0,1)</f>
        <v>0</v>
      </c>
      <c r="S39" s="412"/>
      <c r="T39" s="413"/>
      <c r="U39" s="420"/>
      <c r="V39" s="421"/>
      <c r="W39" s="421"/>
      <c r="X39" s="421"/>
      <c r="Y39" s="421"/>
      <c r="Z39" s="421"/>
      <c r="AA39" s="421"/>
      <c r="AB39" s="421"/>
      <c r="AC39" s="421"/>
      <c r="AD39" s="421"/>
      <c r="AE39" s="422"/>
    </row>
    <row r="40" spans="1:31" ht="12.75">
      <c r="A40" s="406" t="s">
        <v>237</v>
      </c>
      <c r="B40" s="407"/>
      <c r="C40" s="14">
        <f>C11+C19+C27+C35+C39</f>
        <v>0</v>
      </c>
      <c r="D40" s="11">
        <f>D11+D19+D27+D35+D39+ROUNDDOWN(F40/60,0)</f>
        <v>0</v>
      </c>
      <c r="E40" s="11">
        <f>F40-60*ROUNDDOWN(F40/60,0)</f>
        <v>0</v>
      </c>
      <c r="F40" s="147">
        <f>+E11+E19+E27+E35+E39</f>
        <v>0</v>
      </c>
      <c r="G40" s="61">
        <f>IF((D40*60+E40)=0,0,ROUND((C40*60)/(D40*60+E40),1))</f>
        <v>0</v>
      </c>
      <c r="H40" s="45">
        <f>H11+H19+H27+H35+H39</f>
        <v>0</v>
      </c>
      <c r="I40" s="45">
        <f>IF(I41=0,"",(I11+I19+I27+I35+I39)/I41)</f>
      </c>
      <c r="J40" s="195"/>
      <c r="K40" s="45">
        <f>IF(K41=0,"",(K11+K19+K27+K35+K39)/K41)</f>
      </c>
      <c r="L40" s="195"/>
      <c r="M40" s="28">
        <f>IF(M41=0,"",(M11+M19+M27+M35+M39)/M41)</f>
      </c>
      <c r="N40" s="195"/>
      <c r="O40" s="28">
        <f>IF(O41=0,"",(O11+O19+O27+O35+O39)/O41)</f>
      </c>
      <c r="P40" s="195"/>
      <c r="Q40" s="28">
        <f>IF(Q41=0,"",(Q11+Q19+Q27+Q35+Q39)/Q41)</f>
      </c>
      <c r="R40" s="195"/>
      <c r="S40" s="211"/>
      <c r="T40" s="212"/>
      <c r="U40" s="212"/>
      <c r="V40" s="212"/>
      <c r="W40" s="212"/>
      <c r="X40" s="39"/>
      <c r="Y40" s="288"/>
      <c r="Z40" s="287"/>
      <c r="AA40" s="2" t="s">
        <v>0</v>
      </c>
      <c r="AB40" s="2" t="s">
        <v>15</v>
      </c>
      <c r="AC40" s="2" t="s">
        <v>16</v>
      </c>
      <c r="AD40" s="2" t="s">
        <v>12</v>
      </c>
      <c r="AE40" s="2" t="s">
        <v>26</v>
      </c>
    </row>
    <row r="41" spans="1:31" ht="12.75">
      <c r="A41" s="408"/>
      <c r="B41" s="408"/>
      <c r="C41" s="6"/>
      <c r="D41" s="6"/>
      <c r="E41" s="6"/>
      <c r="F41" s="213"/>
      <c r="G41" s="214"/>
      <c r="H41" s="208"/>
      <c r="I41" s="215">
        <f>J11+J19+J27+J35+J39</f>
        <v>0</v>
      </c>
      <c r="J41" s="216"/>
      <c r="K41" s="215">
        <f>+L11+L19+L27+L35+L39</f>
        <v>0</v>
      </c>
      <c r="L41" s="216"/>
      <c r="M41" s="215">
        <f>N11+N19+N27+N35+N39</f>
        <v>0</v>
      </c>
      <c r="N41" s="216"/>
      <c r="O41" s="215">
        <f>P11+P19+P27+P35+P39</f>
        <v>0</v>
      </c>
      <c r="P41" s="216"/>
      <c r="Q41" s="215">
        <f>R11+R19+R27+R35+R39</f>
        <v>0</v>
      </c>
      <c r="R41" s="207"/>
      <c r="S41" s="209"/>
      <c r="T41" s="209"/>
      <c r="U41" s="209"/>
      <c r="V41" s="209"/>
      <c r="W41" s="210"/>
      <c r="X41" s="414" t="s">
        <v>164</v>
      </c>
      <c r="Y41" s="415"/>
      <c r="Z41" s="416"/>
      <c r="AA41" s="23">
        <f>C40</f>
        <v>0</v>
      </c>
      <c r="AB41" s="23">
        <f>D40</f>
        <v>0</v>
      </c>
      <c r="AC41" s="12">
        <f>E40</f>
        <v>0</v>
      </c>
      <c r="AD41" s="12">
        <f>IF((AB41*60+AC41)=0,0,ROUND((AA41*60)/(AB41*60+AC41),1))</f>
        <v>0</v>
      </c>
      <c r="AE41" s="289">
        <f>H40</f>
        <v>0</v>
      </c>
    </row>
    <row r="42" spans="1:30" ht="12.75">
      <c r="A42" s="404"/>
      <c r="B42" s="404"/>
      <c r="C42" s="204"/>
      <c r="D42" s="204"/>
      <c r="E42" s="204"/>
      <c r="F42" s="169"/>
      <c r="G42" s="203"/>
      <c r="H42" s="206"/>
      <c r="I42" s="404"/>
      <c r="J42" s="404"/>
      <c r="K42" s="404"/>
      <c r="L42" s="404"/>
      <c r="M42" s="404"/>
      <c r="N42" s="404"/>
      <c r="O42" s="404"/>
      <c r="P42" s="404"/>
      <c r="Q42" s="404"/>
      <c r="R42" s="169"/>
      <c r="S42" s="205"/>
      <c r="T42" s="205"/>
      <c r="U42" s="205"/>
      <c r="V42" s="203"/>
      <c r="W42" s="206"/>
      <c r="AD42" s="6"/>
    </row>
    <row r="43" spans="1:30" ht="12.75">
      <c r="A43" s="404"/>
      <c r="B43" s="405"/>
      <c r="C43" s="204"/>
      <c r="D43" s="204"/>
      <c r="E43" s="204"/>
      <c r="F43" s="169"/>
      <c r="G43" s="203"/>
      <c r="H43" s="206"/>
      <c r="I43" s="404"/>
      <c r="J43" s="404"/>
      <c r="K43" s="404"/>
      <c r="L43" s="404"/>
      <c r="M43" s="404"/>
      <c r="N43" s="404"/>
      <c r="O43" s="404"/>
      <c r="P43" s="404"/>
      <c r="Q43" s="404"/>
      <c r="R43" s="169"/>
      <c r="S43" s="205"/>
      <c r="T43" s="205"/>
      <c r="U43" s="205"/>
      <c r="V43" s="203"/>
      <c r="W43" s="206"/>
      <c r="AD43" s="209"/>
    </row>
  </sheetData>
  <sheetProtection sheet="1" selectLockedCells="1"/>
  <mergeCells count="96">
    <mergeCell ref="A1:AD1"/>
    <mergeCell ref="A2:A3"/>
    <mergeCell ref="B2:B3"/>
    <mergeCell ref="C2:C3"/>
    <mergeCell ref="D2:D3"/>
    <mergeCell ref="E2:E3"/>
    <mergeCell ref="G2:G3"/>
    <mergeCell ref="I2:I3"/>
    <mergeCell ref="S5:T5"/>
    <mergeCell ref="S2:T3"/>
    <mergeCell ref="U5:AE5"/>
    <mergeCell ref="S6:T6"/>
    <mergeCell ref="S7:T7"/>
    <mergeCell ref="K2:K3"/>
    <mergeCell ref="M2:M3"/>
    <mergeCell ref="S4:T4"/>
    <mergeCell ref="U2:AE3"/>
    <mergeCell ref="U4:AE4"/>
    <mergeCell ref="S8:T8"/>
    <mergeCell ref="U6:AE6"/>
    <mergeCell ref="U7:AE7"/>
    <mergeCell ref="U8:AE8"/>
    <mergeCell ref="S9:T9"/>
    <mergeCell ref="S10:T10"/>
    <mergeCell ref="A11:B11"/>
    <mergeCell ref="S11:T11"/>
    <mergeCell ref="U9:AE9"/>
    <mergeCell ref="U10:AE10"/>
    <mergeCell ref="U11:AE11"/>
    <mergeCell ref="S12:T12"/>
    <mergeCell ref="S13:T13"/>
    <mergeCell ref="S14:T14"/>
    <mergeCell ref="U12:AE12"/>
    <mergeCell ref="U13:AE13"/>
    <mergeCell ref="U14:AE14"/>
    <mergeCell ref="S15:T15"/>
    <mergeCell ref="S16:T16"/>
    <mergeCell ref="S17:T17"/>
    <mergeCell ref="U15:AE15"/>
    <mergeCell ref="U16:AE16"/>
    <mergeCell ref="U17:AE17"/>
    <mergeCell ref="S18:T18"/>
    <mergeCell ref="A19:B19"/>
    <mergeCell ref="S19:T19"/>
    <mergeCell ref="S20:T20"/>
    <mergeCell ref="U18:AE18"/>
    <mergeCell ref="U19:AE19"/>
    <mergeCell ref="U20:AE20"/>
    <mergeCell ref="S21:T21"/>
    <mergeCell ref="S22:T22"/>
    <mergeCell ref="S23:T23"/>
    <mergeCell ref="U21:AE21"/>
    <mergeCell ref="U22:AE22"/>
    <mergeCell ref="U23:AE23"/>
    <mergeCell ref="S24:T24"/>
    <mergeCell ref="S25:T25"/>
    <mergeCell ref="S26:T26"/>
    <mergeCell ref="U24:AE24"/>
    <mergeCell ref="U25:AE25"/>
    <mergeCell ref="U26:AE26"/>
    <mergeCell ref="A27:B27"/>
    <mergeCell ref="S27:T27"/>
    <mergeCell ref="S28:T28"/>
    <mergeCell ref="S29:T29"/>
    <mergeCell ref="U27:AE27"/>
    <mergeCell ref="U28:AE28"/>
    <mergeCell ref="U29:AE29"/>
    <mergeCell ref="S30:T30"/>
    <mergeCell ref="S31:T31"/>
    <mergeCell ref="S32:T32"/>
    <mergeCell ref="U30:AE30"/>
    <mergeCell ref="U31:AE31"/>
    <mergeCell ref="U32:AE32"/>
    <mergeCell ref="S33:T33"/>
    <mergeCell ref="S34:T34"/>
    <mergeCell ref="A35:B35"/>
    <mergeCell ref="S35:T35"/>
    <mergeCell ref="U33:AE33"/>
    <mergeCell ref="U34:AE34"/>
    <mergeCell ref="U35:AE35"/>
    <mergeCell ref="S36:T36"/>
    <mergeCell ref="S37:T37"/>
    <mergeCell ref="A39:B39"/>
    <mergeCell ref="S39:T39"/>
    <mergeCell ref="X41:Z41"/>
    <mergeCell ref="U36:AE36"/>
    <mergeCell ref="U37:AE37"/>
    <mergeCell ref="U39:AE39"/>
    <mergeCell ref="S38:T38"/>
    <mergeCell ref="U38:AE38"/>
    <mergeCell ref="I43:Q43"/>
    <mergeCell ref="A43:B43"/>
    <mergeCell ref="I42:Q42"/>
    <mergeCell ref="A42:B42"/>
    <mergeCell ref="A40:B40"/>
    <mergeCell ref="A41:B41"/>
  </mergeCells>
  <printOptions/>
  <pageMargins left="0.3937007874015748" right="0" top="0.3937007874015748" bottom="0"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Q49"/>
  <sheetViews>
    <sheetView zoomScale="120" zoomScaleNormal="120" zoomScalePageLayoutView="0" workbookViewId="0" topLeftCell="A1">
      <pane ySplit="3" topLeftCell="A4" activePane="bottomLeft" state="frozen"/>
      <selection pane="topLeft" activeCell="A1" sqref="A1"/>
      <selection pane="bottomLeft" activeCell="T35" sqref="T35:Y40"/>
    </sheetView>
  </sheetViews>
  <sheetFormatPr defaultColWidth="11.421875" defaultRowHeight="12.75"/>
  <cols>
    <col min="1" max="1" width="9.7109375" style="1" customWidth="1"/>
    <col min="2" max="2" width="4.8515625" style="0" customWidth="1"/>
    <col min="3" max="3" width="6.7109375" style="0" customWidth="1"/>
    <col min="4" max="4" width="3.7109375" style="0" customWidth="1"/>
    <col min="5" max="5" width="4.140625" style="0" customWidth="1"/>
    <col min="6" max="6" width="4.57421875" style="79" hidden="1" customWidth="1"/>
    <col min="7" max="7" width="6.28125" style="5" customWidth="1"/>
    <col min="8" max="8" width="6.00390625" style="0" customWidth="1"/>
    <col min="9" max="9" width="4.8515625" style="0" customWidth="1"/>
    <col min="10" max="10" width="4.8515625" style="79" hidden="1" customWidth="1"/>
    <col min="11" max="11" width="3.00390625" style="0" customWidth="1"/>
    <col min="12" max="12" width="3.00390625" style="79" hidden="1" customWidth="1"/>
    <col min="13" max="13" width="4.421875" style="0" customWidth="1"/>
    <col min="14" max="14" width="3.421875" style="79" hidden="1" customWidth="1"/>
    <col min="15" max="15" width="3.8515625" style="0" customWidth="1"/>
    <col min="16" max="16" width="3.8515625" style="0" hidden="1" customWidth="1"/>
    <col min="17" max="17" width="3.8515625" style="0" customWidth="1"/>
    <col min="18" max="18" width="3.8515625" style="79" hidden="1" customWidth="1"/>
    <col min="20" max="20" width="19.8515625" style="0" customWidth="1"/>
    <col min="23" max="23" width="7.7109375" style="0" customWidth="1"/>
    <col min="24" max="24" width="8.57421875" style="0" customWidth="1"/>
    <col min="25" max="25" width="10.7109375" style="0" customWidth="1"/>
    <col min="26" max="26" width="11.421875" style="0" hidden="1" customWidth="1"/>
  </cols>
  <sheetData>
    <row r="1" spans="1:25" s="1" customFormat="1" ht="18">
      <c r="A1" s="466" t="s">
        <v>218</v>
      </c>
      <c r="B1" s="466"/>
      <c r="C1" s="466"/>
      <c r="D1" s="466"/>
      <c r="E1" s="466"/>
      <c r="F1" s="466"/>
      <c r="G1" s="466"/>
      <c r="H1" s="466"/>
      <c r="I1" s="466"/>
      <c r="J1" s="466"/>
      <c r="K1" s="466"/>
      <c r="L1" s="466"/>
      <c r="M1" s="466"/>
      <c r="N1" s="466"/>
      <c r="O1" s="466"/>
      <c r="P1" s="466"/>
      <c r="Q1" s="466"/>
      <c r="R1" s="466"/>
      <c r="S1" s="466"/>
      <c r="T1" s="466"/>
      <c r="U1" s="466"/>
      <c r="V1" s="466"/>
      <c r="W1" s="466"/>
      <c r="X1" s="466"/>
      <c r="Y1" s="220"/>
    </row>
    <row r="2" spans="1:25" s="1" customFormat="1" ht="10.5" customHeight="1">
      <c r="A2" s="467" t="s">
        <v>1</v>
      </c>
      <c r="B2" s="467" t="s">
        <v>9</v>
      </c>
      <c r="C2" s="467" t="s">
        <v>0</v>
      </c>
      <c r="D2" s="467" t="s">
        <v>15</v>
      </c>
      <c r="E2" s="467" t="s">
        <v>16</v>
      </c>
      <c r="F2" s="76" t="s">
        <v>16</v>
      </c>
      <c r="G2" s="469" t="s">
        <v>12</v>
      </c>
      <c r="H2" s="25" t="s">
        <v>17</v>
      </c>
      <c r="I2" s="458" t="s">
        <v>40</v>
      </c>
      <c r="J2" s="150"/>
      <c r="K2" s="458" t="s">
        <v>11</v>
      </c>
      <c r="L2" s="150"/>
      <c r="M2" s="458" t="s">
        <v>22</v>
      </c>
      <c r="N2" s="150"/>
      <c r="O2" s="25" t="s">
        <v>19</v>
      </c>
      <c r="P2" s="25"/>
      <c r="Q2" s="25" t="s">
        <v>19</v>
      </c>
      <c r="R2" s="150"/>
      <c r="S2" s="460" t="s">
        <v>13</v>
      </c>
      <c r="T2" s="471" t="s">
        <v>14</v>
      </c>
      <c r="U2" s="472"/>
      <c r="V2" s="472"/>
      <c r="W2" s="472"/>
      <c r="X2" s="472"/>
      <c r="Y2" s="473"/>
    </row>
    <row r="3" spans="1:25" s="1" customFormat="1" ht="10.5" customHeight="1">
      <c r="A3" s="468"/>
      <c r="B3" s="468"/>
      <c r="C3" s="468"/>
      <c r="D3" s="468"/>
      <c r="E3" s="468"/>
      <c r="F3" s="76"/>
      <c r="G3" s="470"/>
      <c r="H3" s="26" t="s">
        <v>18</v>
      </c>
      <c r="I3" s="459"/>
      <c r="J3" s="151"/>
      <c r="K3" s="459"/>
      <c r="L3" s="151"/>
      <c r="M3" s="459"/>
      <c r="N3" s="151"/>
      <c r="O3" s="26" t="s">
        <v>20</v>
      </c>
      <c r="P3" s="26"/>
      <c r="Q3" s="26" t="s">
        <v>21</v>
      </c>
      <c r="R3" s="151"/>
      <c r="S3" s="461"/>
      <c r="T3" s="474"/>
      <c r="U3" s="475"/>
      <c r="V3" s="475"/>
      <c r="W3" s="475"/>
      <c r="X3" s="475"/>
      <c r="Y3" s="476"/>
    </row>
    <row r="4" spans="1:25" ht="12.75" customHeight="1">
      <c r="A4" s="2" t="s">
        <v>8</v>
      </c>
      <c r="B4" s="2">
        <v>1</v>
      </c>
      <c r="C4" s="41"/>
      <c r="D4" s="41"/>
      <c r="E4" s="41"/>
      <c r="F4" s="76">
        <f>E4</f>
        <v>0</v>
      </c>
      <c r="G4" s="91">
        <f aca="true" t="shared" si="0" ref="G4:G10">IF((D4*60+E4)=0,"",ROUND((C4*60)/(D4*60+E4),1))</f>
      </c>
      <c r="H4" s="122"/>
      <c r="I4" s="122"/>
      <c r="J4" s="178">
        <f>IF(I4="",0,1)</f>
        <v>0</v>
      </c>
      <c r="K4" s="122"/>
      <c r="L4" s="178">
        <f>IF(K4="",0,1)</f>
        <v>0</v>
      </c>
      <c r="M4" s="122"/>
      <c r="N4" s="178">
        <f>IF(M4="",0,1)</f>
        <v>0</v>
      </c>
      <c r="O4" s="122"/>
      <c r="P4" s="178">
        <f>IF(O4="",0,1)</f>
        <v>0</v>
      </c>
      <c r="Q4" s="122"/>
      <c r="R4" s="178">
        <f>IF(Q4="",0,1)</f>
        <v>0</v>
      </c>
      <c r="S4" s="267"/>
      <c r="T4" s="417"/>
      <c r="U4" s="418"/>
      <c r="V4" s="418"/>
      <c r="W4" s="418"/>
      <c r="X4" s="418"/>
      <c r="Y4" s="419"/>
    </row>
    <row r="5" spans="1:25" ht="12.75" customHeight="1">
      <c r="A5" s="2" t="s">
        <v>2</v>
      </c>
      <c r="B5" s="2">
        <v>1</v>
      </c>
      <c r="C5" s="41"/>
      <c r="D5" s="41"/>
      <c r="E5" s="41"/>
      <c r="F5" s="76">
        <f>E5</f>
        <v>0</v>
      </c>
      <c r="G5" s="91">
        <f t="shared" si="0"/>
      </c>
      <c r="H5" s="122"/>
      <c r="I5" s="122"/>
      <c r="J5" s="178">
        <f>IF(I5="",J4,J4+1)</f>
        <v>0</v>
      </c>
      <c r="K5" s="122"/>
      <c r="L5" s="178">
        <f>IF(K5="",L4,L4+1)</f>
        <v>0</v>
      </c>
      <c r="M5" s="122"/>
      <c r="N5" s="178">
        <f>IF(M5="",N4,N4+1)</f>
        <v>0</v>
      </c>
      <c r="O5" s="122"/>
      <c r="P5" s="178">
        <f>IF(O5="",P4,P4+1)</f>
        <v>0</v>
      </c>
      <c r="Q5" s="122"/>
      <c r="R5" s="178">
        <f>IF(Q5="",R4,R4+1)</f>
        <v>0</v>
      </c>
      <c r="S5" s="267"/>
      <c r="T5" s="417"/>
      <c r="U5" s="418"/>
      <c r="V5" s="418"/>
      <c r="W5" s="418"/>
      <c r="X5" s="418"/>
      <c r="Y5" s="419"/>
    </row>
    <row r="6" spans="1:25" ht="12.75" customHeight="1">
      <c r="A6" s="2" t="s">
        <v>3</v>
      </c>
      <c r="B6" s="2">
        <f aca="true" t="shared" si="1" ref="B6:B33">B5+1</f>
        <v>2</v>
      </c>
      <c r="C6" s="41"/>
      <c r="D6" s="41"/>
      <c r="E6" s="41"/>
      <c r="F6" s="76">
        <f>E6</f>
        <v>0</v>
      </c>
      <c r="G6" s="91">
        <f t="shared" si="0"/>
      </c>
      <c r="H6" s="122"/>
      <c r="I6" s="122"/>
      <c r="J6" s="178">
        <f>IF(I6="",J5,J5+1)</f>
        <v>0</v>
      </c>
      <c r="K6" s="122"/>
      <c r="L6" s="178">
        <f>IF(K6="",L5,L5+1)</f>
        <v>0</v>
      </c>
      <c r="M6" s="122"/>
      <c r="N6" s="178">
        <f>IF(M6="",N5,N5+1)</f>
        <v>0</v>
      </c>
      <c r="O6" s="122"/>
      <c r="P6" s="178">
        <f>IF(O6="",P5,P5+1)</f>
        <v>0</v>
      </c>
      <c r="Q6" s="122"/>
      <c r="R6" s="178">
        <f>IF(Q6="",R5,R5+1)</f>
        <v>0</v>
      </c>
      <c r="S6" s="267"/>
      <c r="T6" s="417"/>
      <c r="U6" s="418"/>
      <c r="V6" s="418"/>
      <c r="W6" s="418"/>
      <c r="X6" s="418"/>
      <c r="Y6" s="419"/>
    </row>
    <row r="7" spans="1:25" ht="12.75" customHeight="1">
      <c r="A7" s="2" t="s">
        <v>4</v>
      </c>
      <c r="B7" s="2">
        <f t="shared" si="1"/>
        <v>3</v>
      </c>
      <c r="C7" s="41"/>
      <c r="D7" s="41"/>
      <c r="E7" s="41"/>
      <c r="F7" s="76">
        <f>E7</f>
        <v>0</v>
      </c>
      <c r="G7" s="91">
        <f t="shared" si="0"/>
      </c>
      <c r="H7" s="122"/>
      <c r="I7" s="122"/>
      <c r="J7" s="178">
        <f>IF(I7="",J6,J6+1)</f>
        <v>0</v>
      </c>
      <c r="K7" s="122"/>
      <c r="L7" s="178">
        <f>IF(K7="",L6,L6+1)</f>
        <v>0</v>
      </c>
      <c r="M7" s="122"/>
      <c r="N7" s="178">
        <f>IF(M7="",N6,N6+1)</f>
        <v>0</v>
      </c>
      <c r="O7" s="122"/>
      <c r="P7" s="178">
        <f>IF(O7="",P6,P6+1)</f>
        <v>0</v>
      </c>
      <c r="Q7" s="122"/>
      <c r="R7" s="178">
        <f>IF(Q7="",R6,R6+1)</f>
        <v>0</v>
      </c>
      <c r="S7" s="267"/>
      <c r="T7" s="417"/>
      <c r="U7" s="418"/>
      <c r="V7" s="418"/>
      <c r="W7" s="418"/>
      <c r="X7" s="418"/>
      <c r="Y7" s="419"/>
    </row>
    <row r="8" spans="1:25" ht="12.75" customHeight="1">
      <c r="A8" s="76" t="s">
        <v>5</v>
      </c>
      <c r="B8" s="76">
        <f t="shared" si="1"/>
        <v>4</v>
      </c>
      <c r="C8" s="41"/>
      <c r="D8" s="41"/>
      <c r="E8" s="41"/>
      <c r="F8" s="76">
        <f>E8</f>
        <v>0</v>
      </c>
      <c r="G8" s="91">
        <f t="shared" si="0"/>
      </c>
      <c r="H8" s="122"/>
      <c r="I8" s="122"/>
      <c r="J8" s="178">
        <f>IF(I8="",J7,J7+1)</f>
        <v>0</v>
      </c>
      <c r="K8" s="122"/>
      <c r="L8" s="178">
        <f>IF(K8="",L7,L7+1)</f>
        <v>0</v>
      </c>
      <c r="M8" s="122"/>
      <c r="N8" s="178">
        <f>IF(M8="",N7,N7+1)</f>
        <v>0</v>
      </c>
      <c r="O8" s="122"/>
      <c r="P8" s="178">
        <f>IF(O8="",P7,P7+1)</f>
        <v>0</v>
      </c>
      <c r="Q8" s="122"/>
      <c r="R8" s="178">
        <f>IF(Q8="",R7,R7+1)</f>
        <v>0</v>
      </c>
      <c r="S8" s="267"/>
      <c r="T8" s="417"/>
      <c r="U8" s="418"/>
      <c r="V8" s="418"/>
      <c r="W8" s="418"/>
      <c r="X8" s="418"/>
      <c r="Y8" s="419"/>
    </row>
    <row r="9" spans="1:25" s="7" customFormat="1" ht="12.75" customHeight="1">
      <c r="A9" s="410" t="s">
        <v>10</v>
      </c>
      <c r="B9" s="411"/>
      <c r="C9" s="13">
        <f>SUM(C4:C8)</f>
        <v>0</v>
      </c>
      <c r="D9" s="13">
        <f>SUM(D4:D8)+ROUNDDOWN(F9/60,0)</f>
        <v>0</v>
      </c>
      <c r="E9" s="13">
        <f>F9-60*ROUNDDOWN(F9/60,0)</f>
        <v>0</v>
      </c>
      <c r="F9" s="145">
        <f>SUM(F4:F8)</f>
        <v>0</v>
      </c>
      <c r="G9" s="53">
        <f t="shared" si="0"/>
      </c>
      <c r="H9" s="27">
        <f>SUM(H4:H8)</f>
        <v>0</v>
      </c>
      <c r="I9" s="27">
        <f>IF(SUM(I4:I8)=0,0,ROUND(AVERAGE(I4:I8),0))</f>
        <v>0</v>
      </c>
      <c r="J9" s="179">
        <f>IF(J8=0,0,1)</f>
        <v>0</v>
      </c>
      <c r="K9" s="27">
        <f>IF(SUM(K4:K8)=0,0,ROUND(AVERAGE(K4:K8),0))</f>
        <v>0</v>
      </c>
      <c r="L9" s="179">
        <f>IF(L8=0,0,1)</f>
        <v>0</v>
      </c>
      <c r="M9" s="27">
        <f>IF(SUM(M4:M8)=0,0,ROUND(AVERAGE(M4:M8),0))</f>
        <v>0</v>
      </c>
      <c r="N9" s="179">
        <f>IF(N8=0,0,1)</f>
        <v>0</v>
      </c>
      <c r="O9" s="27">
        <f>IF(SUM(O4:O8)=0,0,ROUND(AVERAGE(O4:O8),0))</f>
        <v>0</v>
      </c>
      <c r="P9" s="179">
        <f>IF(P8=0,0,1)</f>
        <v>0</v>
      </c>
      <c r="Q9" s="27">
        <f>IF(SUM(Q4:Q8)=0,0,ROUND(AVERAGE(Q4:Q8),0))</f>
        <v>0</v>
      </c>
      <c r="R9" s="179">
        <f>IF(R8=0,0,1)</f>
        <v>0</v>
      </c>
      <c r="S9" s="257"/>
      <c r="T9" s="464"/>
      <c r="U9" s="465"/>
      <c r="V9" s="465"/>
      <c r="W9" s="465"/>
      <c r="X9" s="465"/>
      <c r="Y9" s="465"/>
    </row>
    <row r="10" spans="1:25" s="7" customFormat="1" ht="12.75" customHeight="1">
      <c r="A10" s="478" t="s">
        <v>114</v>
      </c>
      <c r="B10" s="479"/>
      <c r="C10" s="78">
        <f>C9+'Décembre 14'!C39</f>
        <v>0</v>
      </c>
      <c r="D10" s="78">
        <f>ROUNDDOWN(F10/60,0)+'Décembre 14'!D39+D9</f>
        <v>0</v>
      </c>
      <c r="E10" s="78">
        <f>F10-60*ROUNDDOWN(F10/60,0)</f>
        <v>0</v>
      </c>
      <c r="F10" s="146">
        <f>E9+'Décembre 14'!E39</f>
        <v>0</v>
      </c>
      <c r="G10" s="78">
        <f t="shared" si="0"/>
      </c>
      <c r="H10" s="88">
        <f>H9+'Décembre 14'!H39</f>
        <v>0</v>
      </c>
      <c r="I10" s="88">
        <f>IF(I9=0,'Décembre 14'!I39,IF(I9+'Décembre 14'!I39=0,"",ROUND((SUM(Janvier!I4:I8)+SUM('Décembre 14'!I36:I38))/(Janvier!J8+'Décembre 14'!J38),0)))</f>
        <v>0</v>
      </c>
      <c r="J10" s="198"/>
      <c r="K10" s="88">
        <f>IF(K9=0,'Décembre 14'!K39,IF(K9+'Décembre 14'!K39=0,"",ROUND((SUM(Janvier!K4:K8)+SUM('Décembre 14'!K36:K38))/(Janvier!L8+'Décembre 14'!L38),0)))</f>
        <v>0</v>
      </c>
      <c r="L10" s="198"/>
      <c r="M10" s="88">
        <f>IF(M9=0,'Décembre 14'!M39,IF(M9+'Décembre 14'!M39=0,"",ROUND((SUM(Janvier!M4:M8)+SUM('Décembre 14'!M36:M38))/(Janvier!N8+'Décembre 14'!N38),0)))</f>
        <v>0</v>
      </c>
      <c r="N10" s="198"/>
      <c r="O10" s="88">
        <f>IF(O9=0,'Décembre 14'!O39,IF(O9+'Décembre 14'!O39=0,"",ROUND((SUM(Janvier!O4:O8)+SUM('Décembre 14'!O36:O38))/(Janvier!P8+'Décembre 14'!P38),0)))</f>
        <v>0</v>
      </c>
      <c r="P10" s="198"/>
      <c r="Q10" s="88">
        <f>IF(Q9=0,'Décembre 14'!Q39,IF(Q9+'Décembre 14'!Q39=0,"",ROUND((SUM(Janvier!Q4:Q8)+SUM('Décembre 14'!Q36:Q38))/(Janvier!R8+'Décembre 14'!R38),0)))</f>
        <v>0</v>
      </c>
      <c r="R10" s="198"/>
      <c r="S10" s="259"/>
      <c r="T10" s="480"/>
      <c r="U10" s="481"/>
      <c r="V10" s="481"/>
      <c r="W10" s="481"/>
      <c r="X10" s="481"/>
      <c r="Y10" s="482"/>
    </row>
    <row r="11" spans="1:25" ht="12.75" customHeight="1">
      <c r="A11" s="2" t="s">
        <v>6</v>
      </c>
      <c r="B11" s="2">
        <f>B8+1</f>
        <v>5</v>
      </c>
      <c r="C11" s="41"/>
      <c r="D11" s="41"/>
      <c r="E11" s="41"/>
      <c r="F11" s="76">
        <f>E11</f>
        <v>0</v>
      </c>
      <c r="G11" s="91">
        <f aca="true" t="shared" si="2" ref="G11:G40">IF((D11*60+F11)=0,"",ROUND((C11*60)/(D11*60+F11),1))</f>
      </c>
      <c r="H11" s="122"/>
      <c r="I11" s="122"/>
      <c r="J11" s="178">
        <f>IF(I11="",0,1)</f>
        <v>0</v>
      </c>
      <c r="K11" s="122"/>
      <c r="L11" s="178">
        <f>IF(K11="",0,1)</f>
        <v>0</v>
      </c>
      <c r="M11" s="122"/>
      <c r="N11" s="178">
        <f>IF(M11="",0,1)</f>
        <v>0</v>
      </c>
      <c r="O11" s="122"/>
      <c r="P11" s="178">
        <f>IF(O11="",0,1)</f>
        <v>0</v>
      </c>
      <c r="Q11" s="122"/>
      <c r="R11" s="178">
        <f>IF(Q11="",0,1)</f>
        <v>0</v>
      </c>
      <c r="S11" s="258"/>
      <c r="T11" s="483" t="s">
        <v>178</v>
      </c>
      <c r="U11" s="484"/>
      <c r="V11" s="484"/>
      <c r="W11" s="484"/>
      <c r="X11" s="484"/>
      <c r="Y11" s="485"/>
    </row>
    <row r="12" spans="1:25" ht="12.75" customHeight="1">
      <c r="A12" s="2" t="s">
        <v>7</v>
      </c>
      <c r="B12" s="2">
        <f t="shared" si="1"/>
        <v>6</v>
      </c>
      <c r="C12" s="41"/>
      <c r="D12" s="41"/>
      <c r="E12" s="41"/>
      <c r="F12" s="76">
        <f aca="true" t="shared" si="3" ref="F12:F17">E12</f>
        <v>0</v>
      </c>
      <c r="G12" s="91">
        <f t="shared" si="2"/>
      </c>
      <c r="H12" s="122"/>
      <c r="I12" s="122"/>
      <c r="J12" s="178">
        <f aca="true" t="shared" si="4" ref="J12:J17">IF(I12="",J11,J11+1)</f>
        <v>0</v>
      </c>
      <c r="K12" s="122"/>
      <c r="L12" s="178">
        <f aca="true" t="shared" si="5" ref="L12:L17">IF(K12="",L11,L11+1)</f>
        <v>0</v>
      </c>
      <c r="M12" s="122"/>
      <c r="N12" s="178">
        <f aca="true" t="shared" si="6" ref="N12:N17">IF(M12="",N11,N11+1)</f>
        <v>0</v>
      </c>
      <c r="O12" s="122"/>
      <c r="P12" s="178">
        <f aca="true" t="shared" si="7" ref="P12:P17">IF(O12="",P11,P11+1)</f>
        <v>0</v>
      </c>
      <c r="Q12" s="122"/>
      <c r="R12" s="178">
        <f aca="true" t="shared" si="8" ref="R12:R17">IF(Q12="",R11,R11+1)</f>
        <v>0</v>
      </c>
      <c r="S12" s="258"/>
      <c r="T12" s="432"/>
      <c r="U12" s="433"/>
      <c r="V12" s="433"/>
      <c r="W12" s="433"/>
      <c r="X12" s="433"/>
      <c r="Y12" s="434"/>
    </row>
    <row r="13" spans="1:25" ht="12.75" customHeight="1">
      <c r="A13" s="2" t="s">
        <v>8</v>
      </c>
      <c r="B13" s="2">
        <f t="shared" si="1"/>
        <v>7</v>
      </c>
      <c r="C13" s="41"/>
      <c r="D13" s="41"/>
      <c r="E13" s="41"/>
      <c r="F13" s="76">
        <f t="shared" si="3"/>
        <v>0</v>
      </c>
      <c r="G13" s="91">
        <f>IF((D13*60+F13)=0,"",ROUND((C13*60)/(D13*60+F13),1))</f>
      </c>
      <c r="H13" s="122"/>
      <c r="I13" s="122"/>
      <c r="J13" s="178">
        <f t="shared" si="4"/>
        <v>0</v>
      </c>
      <c r="K13" s="122"/>
      <c r="L13" s="178">
        <f t="shared" si="5"/>
        <v>0</v>
      </c>
      <c r="M13" s="122"/>
      <c r="N13" s="178">
        <f t="shared" si="6"/>
        <v>0</v>
      </c>
      <c r="O13" s="122"/>
      <c r="P13" s="178">
        <f t="shared" si="7"/>
        <v>0</v>
      </c>
      <c r="Q13" s="122"/>
      <c r="R13" s="178">
        <f t="shared" si="8"/>
        <v>0</v>
      </c>
      <c r="S13" s="258"/>
      <c r="T13" s="432"/>
      <c r="U13" s="433"/>
      <c r="V13" s="433"/>
      <c r="W13" s="433"/>
      <c r="X13" s="433"/>
      <c r="Y13" s="434"/>
    </row>
    <row r="14" spans="1:25" ht="12.75" customHeight="1">
      <c r="A14" s="2" t="s">
        <v>2</v>
      </c>
      <c r="B14" s="2">
        <f t="shared" si="1"/>
        <v>8</v>
      </c>
      <c r="C14" s="41"/>
      <c r="D14" s="41"/>
      <c r="E14" s="41"/>
      <c r="F14" s="76">
        <f t="shared" si="3"/>
        <v>0</v>
      </c>
      <c r="G14" s="91">
        <f t="shared" si="2"/>
      </c>
      <c r="H14" s="122"/>
      <c r="I14" s="122"/>
      <c r="J14" s="178">
        <f t="shared" si="4"/>
        <v>0</v>
      </c>
      <c r="K14" s="122"/>
      <c r="L14" s="178">
        <f t="shared" si="5"/>
        <v>0</v>
      </c>
      <c r="M14" s="122"/>
      <c r="N14" s="178">
        <f t="shared" si="6"/>
        <v>0</v>
      </c>
      <c r="O14" s="122"/>
      <c r="P14" s="178">
        <f t="shared" si="7"/>
        <v>0</v>
      </c>
      <c r="Q14" s="122"/>
      <c r="R14" s="178">
        <f t="shared" si="8"/>
        <v>0</v>
      </c>
      <c r="S14" s="258"/>
      <c r="T14" s="432"/>
      <c r="U14" s="433"/>
      <c r="V14" s="433"/>
      <c r="W14" s="433"/>
      <c r="X14" s="433"/>
      <c r="Y14" s="434"/>
    </row>
    <row r="15" spans="1:25" ht="12.75" customHeight="1">
      <c r="A15" s="2" t="s">
        <v>3</v>
      </c>
      <c r="B15" s="2">
        <f t="shared" si="1"/>
        <v>9</v>
      </c>
      <c r="C15" s="41"/>
      <c r="D15" s="41"/>
      <c r="E15" s="41"/>
      <c r="F15" s="76">
        <f t="shared" si="3"/>
        <v>0</v>
      </c>
      <c r="G15" s="91">
        <f t="shared" si="2"/>
      </c>
      <c r="H15" s="122"/>
      <c r="I15" s="122"/>
      <c r="J15" s="178">
        <f t="shared" si="4"/>
        <v>0</v>
      </c>
      <c r="K15" s="122"/>
      <c r="L15" s="178">
        <f t="shared" si="5"/>
        <v>0</v>
      </c>
      <c r="M15" s="122"/>
      <c r="N15" s="178">
        <f t="shared" si="6"/>
        <v>0</v>
      </c>
      <c r="O15" s="122"/>
      <c r="P15" s="178">
        <f t="shared" si="7"/>
        <v>0</v>
      </c>
      <c r="Q15" s="122"/>
      <c r="R15" s="178">
        <f t="shared" si="8"/>
        <v>0</v>
      </c>
      <c r="S15" s="258"/>
      <c r="T15" s="432"/>
      <c r="U15" s="433"/>
      <c r="V15" s="433"/>
      <c r="W15" s="433"/>
      <c r="X15" s="433"/>
      <c r="Y15" s="434"/>
    </row>
    <row r="16" spans="1:25" ht="12.75" customHeight="1">
      <c r="A16" s="2" t="s">
        <v>4</v>
      </c>
      <c r="B16" s="2">
        <f t="shared" si="1"/>
        <v>10</v>
      </c>
      <c r="C16" s="41"/>
      <c r="D16" s="41"/>
      <c r="E16" s="41"/>
      <c r="F16" s="76">
        <f t="shared" si="3"/>
        <v>0</v>
      </c>
      <c r="G16" s="91">
        <f t="shared" si="2"/>
      </c>
      <c r="H16" s="122"/>
      <c r="I16" s="122"/>
      <c r="J16" s="178">
        <f t="shared" si="4"/>
        <v>0</v>
      </c>
      <c r="K16" s="122"/>
      <c r="L16" s="178">
        <f t="shared" si="5"/>
        <v>0</v>
      </c>
      <c r="M16" s="122"/>
      <c r="N16" s="178">
        <f t="shared" si="6"/>
        <v>0</v>
      </c>
      <c r="O16" s="122"/>
      <c r="P16" s="178">
        <f t="shared" si="7"/>
        <v>0</v>
      </c>
      <c r="Q16" s="122"/>
      <c r="R16" s="178">
        <f t="shared" si="8"/>
        <v>0</v>
      </c>
      <c r="S16" s="258"/>
      <c r="T16" s="432"/>
      <c r="U16" s="433"/>
      <c r="V16" s="433"/>
      <c r="W16" s="433"/>
      <c r="X16" s="433"/>
      <c r="Y16" s="434"/>
    </row>
    <row r="17" spans="1:25" ht="12.75" customHeight="1">
      <c r="A17" s="76" t="s">
        <v>5</v>
      </c>
      <c r="B17" s="76">
        <f t="shared" si="1"/>
        <v>11</v>
      </c>
      <c r="C17" s="41"/>
      <c r="D17" s="41"/>
      <c r="E17" s="41"/>
      <c r="F17" s="76">
        <f t="shared" si="3"/>
        <v>0</v>
      </c>
      <c r="G17" s="91">
        <f t="shared" si="2"/>
      </c>
      <c r="H17" s="122"/>
      <c r="I17" s="122"/>
      <c r="J17" s="178">
        <f t="shared" si="4"/>
        <v>0</v>
      </c>
      <c r="K17" s="122"/>
      <c r="L17" s="178">
        <f t="shared" si="5"/>
        <v>0</v>
      </c>
      <c r="M17" s="122"/>
      <c r="N17" s="178">
        <f t="shared" si="6"/>
        <v>0</v>
      </c>
      <c r="O17" s="122"/>
      <c r="P17" s="178">
        <f t="shared" si="7"/>
        <v>0</v>
      </c>
      <c r="Q17" s="122"/>
      <c r="R17" s="178">
        <f t="shared" si="8"/>
        <v>0</v>
      </c>
      <c r="S17" s="258"/>
      <c r="T17" s="432"/>
      <c r="U17" s="433"/>
      <c r="V17" s="433"/>
      <c r="W17" s="433"/>
      <c r="X17" s="433"/>
      <c r="Y17" s="434"/>
    </row>
    <row r="18" spans="1:25" s="8" customFormat="1" ht="12.75" customHeight="1">
      <c r="A18" s="410" t="s">
        <v>59</v>
      </c>
      <c r="B18" s="411"/>
      <c r="C18" s="13">
        <f>SUM(C11:C17)</f>
        <v>0</v>
      </c>
      <c r="D18" s="13">
        <f>SUM(D11:D17)+ROUNDDOWN(F18/60,0)</f>
        <v>0</v>
      </c>
      <c r="E18" s="13">
        <f>F18-60*ROUNDDOWN(F18/60,0)</f>
        <v>0</v>
      </c>
      <c r="F18" s="145">
        <f>SUM(F11:F17)</f>
        <v>0</v>
      </c>
      <c r="G18" s="53">
        <f>IF((D18*60+E18)=0,"",ROUND((C18*60)/(D18*60+E18),1))</f>
      </c>
      <c r="H18" s="27">
        <f>SUM(H11:H17)</f>
        <v>0</v>
      </c>
      <c r="I18" s="27">
        <f>IF(SUM(I11:I17)=0,0,ROUND(AVERAGE(I11:I17),0))</f>
        <v>0</v>
      </c>
      <c r="J18" s="179">
        <f>IF(J17=0,0,1)</f>
        <v>0</v>
      </c>
      <c r="K18" s="27">
        <f>IF(SUM(K11:K17)=0,0,ROUND(AVERAGE(K11:K17),0))</f>
        <v>0</v>
      </c>
      <c r="L18" s="179">
        <f>IF(L17=0,0,1)</f>
        <v>0</v>
      </c>
      <c r="M18" s="27">
        <f>IF(SUM(M11:M17)=0,0,ROUND(AVERAGE(M11:M17),0))</f>
        <v>0</v>
      </c>
      <c r="N18" s="179">
        <f>IF(N17=0,0,1)</f>
        <v>0</v>
      </c>
      <c r="O18" s="27">
        <f>IF(SUM(O11:O17)=0,0,ROUND(AVERAGE(O11:O17),0))</f>
        <v>0</v>
      </c>
      <c r="P18" s="179">
        <f>IF(P17=0,0,1)</f>
        <v>0</v>
      </c>
      <c r="Q18" s="27">
        <f>IF(SUM(Q11:Q17)=0,0,ROUND(AVERAGE(Q11:Q17),0))</f>
        <v>0</v>
      </c>
      <c r="R18" s="179">
        <f>IF(R17=0,0,1)</f>
        <v>0</v>
      </c>
      <c r="S18" s="257"/>
      <c r="T18" s="420"/>
      <c r="U18" s="421"/>
      <c r="V18" s="421"/>
      <c r="W18" s="421"/>
      <c r="X18" s="421"/>
      <c r="Y18" s="422"/>
    </row>
    <row r="19" spans="1:25" ht="12.75" customHeight="1">
      <c r="A19" s="2" t="s">
        <v>6</v>
      </c>
      <c r="B19" s="2">
        <f>B17+1</f>
        <v>12</v>
      </c>
      <c r="C19" s="41"/>
      <c r="D19" s="41"/>
      <c r="E19" s="41"/>
      <c r="F19" s="76">
        <f>E19</f>
        <v>0</v>
      </c>
      <c r="G19" s="91">
        <f t="shared" si="2"/>
      </c>
      <c r="H19" s="122"/>
      <c r="I19" s="122"/>
      <c r="J19" s="178">
        <f>IF(I19="",0,1)</f>
        <v>0</v>
      </c>
      <c r="K19" s="122"/>
      <c r="L19" s="178">
        <f>IF(K19="",0,1)</f>
        <v>0</v>
      </c>
      <c r="M19" s="122"/>
      <c r="N19" s="178">
        <f>IF(M19="",0,1)</f>
        <v>0</v>
      </c>
      <c r="O19" s="122"/>
      <c r="P19" s="178">
        <f>IF(O19="",0,1)</f>
        <v>0</v>
      </c>
      <c r="Q19" s="122"/>
      <c r="R19" s="178">
        <f>IF(Q19="",0,1)</f>
        <v>0</v>
      </c>
      <c r="S19" s="258"/>
      <c r="T19" s="432"/>
      <c r="U19" s="433"/>
      <c r="V19" s="433"/>
      <c r="W19" s="433"/>
      <c r="X19" s="433"/>
      <c r="Y19" s="434"/>
    </row>
    <row r="20" spans="1:25" ht="12.75" customHeight="1">
      <c r="A20" s="2" t="s">
        <v>7</v>
      </c>
      <c r="B20" s="2">
        <f t="shared" si="1"/>
        <v>13</v>
      </c>
      <c r="C20" s="41"/>
      <c r="D20" s="41"/>
      <c r="E20" s="41"/>
      <c r="F20" s="76">
        <f aca="true" t="shared" si="9" ref="F20:F25">E20</f>
        <v>0</v>
      </c>
      <c r="G20" s="91">
        <f t="shared" si="2"/>
      </c>
      <c r="H20" s="122"/>
      <c r="I20" s="122"/>
      <c r="J20" s="178">
        <f aca="true" t="shared" si="10" ref="J20:J25">IF(I20="",J19,J19+1)</f>
        <v>0</v>
      </c>
      <c r="K20" s="122"/>
      <c r="L20" s="178">
        <f aca="true" t="shared" si="11" ref="L20:L25">IF(K20="",L19,L19+1)</f>
        <v>0</v>
      </c>
      <c r="M20" s="122"/>
      <c r="N20" s="178">
        <f aca="true" t="shared" si="12" ref="N20:N25">IF(M20="",N19,N19+1)</f>
        <v>0</v>
      </c>
      <c r="O20" s="122"/>
      <c r="P20" s="178">
        <f aca="true" t="shared" si="13" ref="P20:P25">IF(O20="",P19,P19+1)</f>
        <v>0</v>
      </c>
      <c r="Q20" s="122"/>
      <c r="R20" s="178">
        <f aca="true" t="shared" si="14" ref="R20:R25">IF(Q20="",R19,R19+1)</f>
        <v>0</v>
      </c>
      <c r="S20" s="258"/>
      <c r="T20" s="432"/>
      <c r="U20" s="433"/>
      <c r="V20" s="433"/>
      <c r="W20" s="433"/>
      <c r="X20" s="433"/>
      <c r="Y20" s="434"/>
    </row>
    <row r="21" spans="1:25" ht="12.75" customHeight="1">
      <c r="A21" s="2" t="s">
        <v>8</v>
      </c>
      <c r="B21" s="2">
        <f t="shared" si="1"/>
        <v>14</v>
      </c>
      <c r="C21" s="41"/>
      <c r="D21" s="41"/>
      <c r="E21" s="41"/>
      <c r="F21" s="76">
        <f t="shared" si="9"/>
        <v>0</v>
      </c>
      <c r="G21" s="91">
        <f t="shared" si="2"/>
      </c>
      <c r="H21" s="122"/>
      <c r="I21" s="122"/>
      <c r="J21" s="178">
        <f t="shared" si="10"/>
        <v>0</v>
      </c>
      <c r="K21" s="122"/>
      <c r="L21" s="178">
        <f t="shared" si="11"/>
        <v>0</v>
      </c>
      <c r="M21" s="122"/>
      <c r="N21" s="178">
        <f t="shared" si="12"/>
        <v>0</v>
      </c>
      <c r="O21" s="122"/>
      <c r="P21" s="178">
        <f t="shared" si="13"/>
        <v>0</v>
      </c>
      <c r="Q21" s="122"/>
      <c r="R21" s="178">
        <f t="shared" si="14"/>
        <v>0</v>
      </c>
      <c r="S21" s="258"/>
      <c r="T21" s="432"/>
      <c r="U21" s="433"/>
      <c r="V21" s="433"/>
      <c r="W21" s="433"/>
      <c r="X21" s="433"/>
      <c r="Y21" s="434"/>
    </row>
    <row r="22" spans="1:25" ht="12.75" customHeight="1">
      <c r="A22" s="2" t="s">
        <v>2</v>
      </c>
      <c r="B22" s="2">
        <f t="shared" si="1"/>
        <v>15</v>
      </c>
      <c r="C22" s="41"/>
      <c r="D22" s="41"/>
      <c r="E22" s="41"/>
      <c r="F22" s="76">
        <f t="shared" si="9"/>
        <v>0</v>
      </c>
      <c r="G22" s="91">
        <f t="shared" si="2"/>
      </c>
      <c r="H22" s="122"/>
      <c r="I22" s="122"/>
      <c r="J22" s="178">
        <f t="shared" si="10"/>
        <v>0</v>
      </c>
      <c r="K22" s="122"/>
      <c r="L22" s="178">
        <f t="shared" si="11"/>
        <v>0</v>
      </c>
      <c r="M22" s="122"/>
      <c r="N22" s="178">
        <f t="shared" si="12"/>
        <v>0</v>
      </c>
      <c r="O22" s="122"/>
      <c r="P22" s="178">
        <f t="shared" si="13"/>
        <v>0</v>
      </c>
      <c r="Q22" s="122"/>
      <c r="R22" s="178">
        <f t="shared" si="14"/>
        <v>0</v>
      </c>
      <c r="S22" s="258"/>
      <c r="T22" s="432"/>
      <c r="U22" s="433"/>
      <c r="V22" s="433"/>
      <c r="W22" s="433"/>
      <c r="X22" s="433"/>
      <c r="Y22" s="434"/>
    </row>
    <row r="23" spans="1:25" ht="12.75" customHeight="1">
      <c r="A23" s="2" t="s">
        <v>3</v>
      </c>
      <c r="B23" s="2">
        <f t="shared" si="1"/>
        <v>16</v>
      </c>
      <c r="C23" s="41"/>
      <c r="D23" s="41"/>
      <c r="E23" s="41"/>
      <c r="F23" s="76">
        <f t="shared" si="9"/>
        <v>0</v>
      </c>
      <c r="G23" s="91">
        <f t="shared" si="2"/>
      </c>
      <c r="H23" s="122"/>
      <c r="I23" s="122"/>
      <c r="J23" s="178">
        <f t="shared" si="10"/>
        <v>0</v>
      </c>
      <c r="K23" s="122"/>
      <c r="L23" s="178">
        <f t="shared" si="11"/>
        <v>0</v>
      </c>
      <c r="M23" s="122"/>
      <c r="N23" s="178">
        <f t="shared" si="12"/>
        <v>0</v>
      </c>
      <c r="O23" s="122"/>
      <c r="P23" s="178">
        <f t="shared" si="13"/>
        <v>0</v>
      </c>
      <c r="Q23" s="122"/>
      <c r="R23" s="178">
        <f t="shared" si="14"/>
        <v>0</v>
      </c>
      <c r="S23" s="258"/>
      <c r="T23" s="432"/>
      <c r="U23" s="433"/>
      <c r="V23" s="433"/>
      <c r="W23" s="433"/>
      <c r="X23" s="433"/>
      <c r="Y23" s="434"/>
    </row>
    <row r="24" spans="1:25" ht="12.75" customHeight="1">
      <c r="A24" s="2" t="s">
        <v>4</v>
      </c>
      <c r="B24" s="2">
        <f t="shared" si="1"/>
        <v>17</v>
      </c>
      <c r="C24" s="41"/>
      <c r="D24" s="41"/>
      <c r="E24" s="41"/>
      <c r="F24" s="76">
        <f t="shared" si="9"/>
        <v>0</v>
      </c>
      <c r="G24" s="91">
        <f t="shared" si="2"/>
      </c>
      <c r="H24" s="122"/>
      <c r="I24" s="122"/>
      <c r="J24" s="178">
        <f t="shared" si="10"/>
        <v>0</v>
      </c>
      <c r="K24" s="122"/>
      <c r="L24" s="178">
        <f t="shared" si="11"/>
        <v>0</v>
      </c>
      <c r="M24" s="122"/>
      <c r="N24" s="178">
        <f t="shared" si="12"/>
        <v>0</v>
      </c>
      <c r="O24" s="122"/>
      <c r="P24" s="178">
        <f t="shared" si="13"/>
        <v>0</v>
      </c>
      <c r="Q24" s="122"/>
      <c r="R24" s="178">
        <f t="shared" si="14"/>
        <v>0</v>
      </c>
      <c r="S24" s="258"/>
      <c r="T24" s="432"/>
      <c r="U24" s="433"/>
      <c r="V24" s="433"/>
      <c r="W24" s="433"/>
      <c r="X24" s="433"/>
      <c r="Y24" s="434"/>
    </row>
    <row r="25" spans="1:25" ht="12.75" customHeight="1">
      <c r="A25" s="76" t="s">
        <v>5</v>
      </c>
      <c r="B25" s="76">
        <f t="shared" si="1"/>
        <v>18</v>
      </c>
      <c r="C25" s="41"/>
      <c r="D25" s="41"/>
      <c r="E25" s="41"/>
      <c r="F25" s="76">
        <f t="shared" si="9"/>
        <v>0</v>
      </c>
      <c r="G25" s="91">
        <f t="shared" si="2"/>
      </c>
      <c r="H25" s="122"/>
      <c r="I25" s="122"/>
      <c r="J25" s="178">
        <f t="shared" si="10"/>
        <v>0</v>
      </c>
      <c r="K25" s="122"/>
      <c r="L25" s="178">
        <f t="shared" si="11"/>
        <v>0</v>
      </c>
      <c r="M25" s="122"/>
      <c r="N25" s="178">
        <f t="shared" si="12"/>
        <v>0</v>
      </c>
      <c r="O25" s="122"/>
      <c r="P25" s="178">
        <f t="shared" si="13"/>
        <v>0</v>
      </c>
      <c r="Q25" s="122"/>
      <c r="R25" s="178">
        <f t="shared" si="14"/>
        <v>0</v>
      </c>
      <c r="S25" s="258"/>
      <c r="T25" s="432"/>
      <c r="U25" s="433"/>
      <c r="V25" s="433"/>
      <c r="W25" s="433"/>
      <c r="X25" s="433"/>
      <c r="Y25" s="434"/>
    </row>
    <row r="26" spans="1:25" s="8" customFormat="1" ht="12.75" customHeight="1">
      <c r="A26" s="410" t="s">
        <v>60</v>
      </c>
      <c r="B26" s="411"/>
      <c r="C26" s="13">
        <f>SUM(C19:C25)</f>
        <v>0</v>
      </c>
      <c r="D26" s="13">
        <f>SUM(D19:D25)+ROUNDDOWN(F26/60,0)</f>
        <v>0</v>
      </c>
      <c r="E26" s="13">
        <f>F26-60*ROUNDDOWN(F26/60,0)</f>
        <v>0</v>
      </c>
      <c r="F26" s="145">
        <f>SUM(F19:F25)</f>
        <v>0</v>
      </c>
      <c r="G26" s="53">
        <f>IF((D26*60+E26)=0,"",ROUND((C26*60)/(D26*60+E26),1))</f>
      </c>
      <c r="H26" s="27">
        <f>SUM(H19:H25)</f>
        <v>0</v>
      </c>
      <c r="I26" s="27">
        <f>IF(SUM(I19:I25)=0,0,ROUND(AVERAGE(I19:I25),0))</f>
        <v>0</v>
      </c>
      <c r="J26" s="179">
        <f>IF(J25=0,0,1)</f>
        <v>0</v>
      </c>
      <c r="K26" s="27">
        <f>IF(SUM(K19:K25)=0,0,ROUND(AVERAGE(K19:K25),0))</f>
        <v>0</v>
      </c>
      <c r="L26" s="179">
        <f>IF(L25=0,0,1)</f>
        <v>0</v>
      </c>
      <c r="M26" s="27">
        <f>IF(SUM(M19:M25)=0,0,ROUND(AVERAGE(M19:M25),0))</f>
        <v>0</v>
      </c>
      <c r="N26" s="179">
        <f>IF(N25=0,0,1)</f>
        <v>0</v>
      </c>
      <c r="O26" s="27">
        <f>IF(SUM(O19:O25)=0,0,ROUND(AVERAGE(O19:O25),0))</f>
        <v>0</v>
      </c>
      <c r="P26" s="179">
        <f>IF(P25=0,0,1)</f>
        <v>0</v>
      </c>
      <c r="Q26" s="27">
        <f>IF(SUM(Q19:Q25)=0,0,ROUND(AVERAGE(Q19:Q25),0))</f>
        <v>0</v>
      </c>
      <c r="R26" s="179">
        <f>IF(R25=0,0,1)</f>
        <v>0</v>
      </c>
      <c r="S26" s="257"/>
      <c r="T26" s="420"/>
      <c r="U26" s="421"/>
      <c r="V26" s="421"/>
      <c r="W26" s="421"/>
      <c r="X26" s="421"/>
      <c r="Y26" s="422"/>
    </row>
    <row r="27" spans="1:25" ht="12.75" customHeight="1">
      <c r="A27" s="2" t="s">
        <v>6</v>
      </c>
      <c r="B27" s="2">
        <f>B25+1</f>
        <v>19</v>
      </c>
      <c r="C27" s="41"/>
      <c r="D27" s="41"/>
      <c r="E27" s="41"/>
      <c r="F27" s="76">
        <f aca="true" t="shared" si="15" ref="F27:F40">E27</f>
        <v>0</v>
      </c>
      <c r="G27" s="91">
        <f t="shared" si="2"/>
      </c>
      <c r="H27" s="122"/>
      <c r="I27" s="122"/>
      <c r="J27" s="178">
        <f>IF(I27="",0,1)</f>
        <v>0</v>
      </c>
      <c r="K27" s="122"/>
      <c r="L27" s="178">
        <f>IF(K27="",0,1)</f>
        <v>0</v>
      </c>
      <c r="M27" s="122"/>
      <c r="N27" s="178">
        <f>IF(M27="",0,1)</f>
        <v>0</v>
      </c>
      <c r="O27" s="122"/>
      <c r="P27" s="178">
        <f>IF(O27="",0,1)</f>
        <v>0</v>
      </c>
      <c r="Q27" s="122"/>
      <c r="R27" s="178">
        <f>IF(Q27="",0,1)</f>
        <v>0</v>
      </c>
      <c r="S27" s="258"/>
      <c r="T27" s="432"/>
      <c r="U27" s="433"/>
      <c r="V27" s="433"/>
      <c r="W27" s="433"/>
      <c r="X27" s="433"/>
      <c r="Y27" s="434"/>
    </row>
    <row r="28" spans="1:25" ht="12.75" customHeight="1">
      <c r="A28" s="2" t="s">
        <v>7</v>
      </c>
      <c r="B28" s="2">
        <f t="shared" si="1"/>
        <v>20</v>
      </c>
      <c r="C28" s="41"/>
      <c r="D28" s="41"/>
      <c r="E28" s="41"/>
      <c r="F28" s="76">
        <f t="shared" si="15"/>
        <v>0</v>
      </c>
      <c r="G28" s="91">
        <f t="shared" si="2"/>
      </c>
      <c r="H28" s="122"/>
      <c r="I28" s="122"/>
      <c r="J28" s="178">
        <f aca="true" t="shared" si="16" ref="J28:J33">IF(I28="",J27,J27+1)</f>
        <v>0</v>
      </c>
      <c r="K28" s="122"/>
      <c r="L28" s="178">
        <f aca="true" t="shared" si="17" ref="L28:L33">IF(K28="",L27,L27+1)</f>
        <v>0</v>
      </c>
      <c r="M28" s="122"/>
      <c r="N28" s="178">
        <f aca="true" t="shared" si="18" ref="N28:N33">IF(M28="",N27,N27+1)</f>
        <v>0</v>
      </c>
      <c r="O28" s="122"/>
      <c r="P28" s="178">
        <f aca="true" t="shared" si="19" ref="P28:P33">IF(O28="",P27,P27+1)</f>
        <v>0</v>
      </c>
      <c r="Q28" s="122"/>
      <c r="R28" s="178">
        <f aca="true" t="shared" si="20" ref="R28:R33">IF(Q28="",R27,R27+1)</f>
        <v>0</v>
      </c>
      <c r="S28" s="258"/>
      <c r="T28" s="432"/>
      <c r="U28" s="433"/>
      <c r="V28" s="433"/>
      <c r="W28" s="433"/>
      <c r="X28" s="433"/>
      <c r="Y28" s="434"/>
    </row>
    <row r="29" spans="1:25" ht="12.75" customHeight="1">
      <c r="A29" s="2" t="s">
        <v>8</v>
      </c>
      <c r="B29" s="2">
        <f t="shared" si="1"/>
        <v>21</v>
      </c>
      <c r="C29" s="41"/>
      <c r="D29" s="41"/>
      <c r="E29" s="41"/>
      <c r="F29" s="76">
        <f t="shared" si="15"/>
        <v>0</v>
      </c>
      <c r="G29" s="91">
        <f>IF((D29*60+F29)=0,"",ROUND((#REF!*60)/(D29*60+F29),1))</f>
      </c>
      <c r="H29" s="122"/>
      <c r="I29" s="122"/>
      <c r="J29" s="178">
        <f t="shared" si="16"/>
        <v>0</v>
      </c>
      <c r="K29" s="122"/>
      <c r="L29" s="178">
        <f t="shared" si="17"/>
        <v>0</v>
      </c>
      <c r="M29" s="122"/>
      <c r="N29" s="178">
        <f t="shared" si="18"/>
        <v>0</v>
      </c>
      <c r="O29" s="122"/>
      <c r="P29" s="178">
        <f t="shared" si="19"/>
        <v>0</v>
      </c>
      <c r="Q29" s="122"/>
      <c r="R29" s="178">
        <f t="shared" si="20"/>
        <v>0</v>
      </c>
      <c r="S29" s="258"/>
      <c r="T29" s="432"/>
      <c r="U29" s="433"/>
      <c r="V29" s="433"/>
      <c r="W29" s="433"/>
      <c r="X29" s="433"/>
      <c r="Y29" s="434"/>
    </row>
    <row r="30" spans="1:25" ht="12.75" customHeight="1">
      <c r="A30" s="2" t="s">
        <v>2</v>
      </c>
      <c r="B30" s="2">
        <f t="shared" si="1"/>
        <v>22</v>
      </c>
      <c r="C30" s="328"/>
      <c r="D30" s="41"/>
      <c r="E30" s="41"/>
      <c r="F30" s="76">
        <f t="shared" si="15"/>
        <v>0</v>
      </c>
      <c r="G30" s="91">
        <f>IF((D30*60+F30)=0,"",ROUND((C29*60)/(D30*60+F30),1))</f>
      </c>
      <c r="H30" s="122"/>
      <c r="I30" s="122"/>
      <c r="J30" s="178">
        <f t="shared" si="16"/>
        <v>0</v>
      </c>
      <c r="K30" s="122"/>
      <c r="L30" s="178">
        <f t="shared" si="17"/>
        <v>0</v>
      </c>
      <c r="M30" s="122"/>
      <c r="N30" s="178">
        <f t="shared" si="18"/>
        <v>0</v>
      </c>
      <c r="O30" s="122"/>
      <c r="P30" s="178">
        <f t="shared" si="19"/>
        <v>0</v>
      </c>
      <c r="Q30" s="122"/>
      <c r="R30" s="178">
        <f t="shared" si="20"/>
        <v>0</v>
      </c>
      <c r="S30" s="258"/>
      <c r="T30" s="432"/>
      <c r="U30" s="433"/>
      <c r="V30" s="433"/>
      <c r="W30" s="433"/>
      <c r="X30" s="433"/>
      <c r="Y30" s="434"/>
    </row>
    <row r="31" spans="1:25" ht="12.75" customHeight="1">
      <c r="A31" s="2" t="s">
        <v>3</v>
      </c>
      <c r="B31" s="2">
        <f t="shared" si="1"/>
        <v>23</v>
      </c>
      <c r="C31" s="41"/>
      <c r="D31" s="41"/>
      <c r="E31" s="41"/>
      <c r="F31" s="76">
        <f t="shared" si="15"/>
        <v>0</v>
      </c>
      <c r="G31" s="91">
        <f t="shared" si="2"/>
      </c>
      <c r="H31" s="122"/>
      <c r="I31" s="122"/>
      <c r="J31" s="178">
        <f t="shared" si="16"/>
        <v>0</v>
      </c>
      <c r="K31" s="122"/>
      <c r="L31" s="178">
        <f t="shared" si="17"/>
        <v>0</v>
      </c>
      <c r="M31" s="122"/>
      <c r="N31" s="178">
        <f t="shared" si="18"/>
        <v>0</v>
      </c>
      <c r="O31" s="122"/>
      <c r="P31" s="178">
        <f t="shared" si="19"/>
        <v>0</v>
      </c>
      <c r="Q31" s="122"/>
      <c r="R31" s="178">
        <f t="shared" si="20"/>
        <v>0</v>
      </c>
      <c r="S31" s="258"/>
      <c r="T31" s="432"/>
      <c r="U31" s="433"/>
      <c r="V31" s="433"/>
      <c r="W31" s="433"/>
      <c r="X31" s="433"/>
      <c r="Y31" s="434"/>
    </row>
    <row r="32" spans="1:25" ht="12.75" customHeight="1">
      <c r="A32" s="2" t="s">
        <v>4</v>
      </c>
      <c r="B32" s="2">
        <f t="shared" si="1"/>
        <v>24</v>
      </c>
      <c r="C32" s="41"/>
      <c r="D32" s="41"/>
      <c r="E32" s="41"/>
      <c r="F32" s="76">
        <f t="shared" si="15"/>
        <v>0</v>
      </c>
      <c r="G32" s="91">
        <f t="shared" si="2"/>
      </c>
      <c r="H32" s="122"/>
      <c r="I32" s="122"/>
      <c r="J32" s="178">
        <f t="shared" si="16"/>
        <v>0</v>
      </c>
      <c r="K32" s="122"/>
      <c r="L32" s="178">
        <f t="shared" si="17"/>
        <v>0</v>
      </c>
      <c r="M32" s="122"/>
      <c r="N32" s="178">
        <f t="shared" si="18"/>
        <v>0</v>
      </c>
      <c r="O32" s="122"/>
      <c r="P32" s="178">
        <f t="shared" si="19"/>
        <v>0</v>
      </c>
      <c r="Q32" s="122"/>
      <c r="R32" s="178">
        <f t="shared" si="20"/>
        <v>0</v>
      </c>
      <c r="S32" s="258"/>
      <c r="T32" s="432"/>
      <c r="U32" s="433"/>
      <c r="V32" s="433"/>
      <c r="W32" s="433"/>
      <c r="X32" s="433"/>
      <c r="Y32" s="434"/>
    </row>
    <row r="33" spans="1:25" ht="12.75" customHeight="1">
      <c r="A33" s="117" t="s">
        <v>109</v>
      </c>
      <c r="B33" s="76">
        <f t="shared" si="1"/>
        <v>25</v>
      </c>
      <c r="C33" s="41"/>
      <c r="D33" s="41"/>
      <c r="E33" s="41"/>
      <c r="F33" s="76">
        <f t="shared" si="15"/>
        <v>0</v>
      </c>
      <c r="G33" s="91">
        <f t="shared" si="2"/>
      </c>
      <c r="H33" s="122"/>
      <c r="I33" s="122"/>
      <c r="J33" s="178">
        <f t="shared" si="16"/>
        <v>0</v>
      </c>
      <c r="K33" s="122"/>
      <c r="L33" s="178">
        <f t="shared" si="17"/>
        <v>0</v>
      </c>
      <c r="M33" s="122"/>
      <c r="N33" s="178">
        <f t="shared" si="18"/>
        <v>0</v>
      </c>
      <c r="O33" s="122"/>
      <c r="P33" s="178">
        <f t="shared" si="19"/>
        <v>0</v>
      </c>
      <c r="Q33" s="122"/>
      <c r="R33" s="178">
        <f t="shared" si="20"/>
        <v>0</v>
      </c>
      <c r="S33" s="258"/>
      <c r="T33" s="432"/>
      <c r="U33" s="433"/>
      <c r="V33" s="433"/>
      <c r="W33" s="433"/>
      <c r="X33" s="433"/>
      <c r="Y33" s="434"/>
    </row>
    <row r="34" spans="1:43" s="8" customFormat="1" ht="12.75" customHeight="1">
      <c r="A34" s="410" t="s">
        <v>61</v>
      </c>
      <c r="B34" s="411"/>
      <c r="C34" s="13">
        <f>SUM(C27:C33)</f>
        <v>0</v>
      </c>
      <c r="D34" s="13">
        <f>SUM(D27:D33)+ROUNDDOWN(F34/60,0)</f>
        <v>0</v>
      </c>
      <c r="E34" s="13">
        <f>F34-60*ROUNDDOWN(F34/60,0)</f>
        <v>0</v>
      </c>
      <c r="F34" s="145">
        <f>SUM(F27:F33)</f>
        <v>0</v>
      </c>
      <c r="G34" s="53">
        <f>IF((D34*60+E34)=0,"",ROUND((C34*60)/(D34*60+E34),1))</f>
      </c>
      <c r="H34" s="27">
        <f>SUM(H27:H33)</f>
        <v>0</v>
      </c>
      <c r="I34" s="27">
        <f>IF(SUM(I27:I33)=0,0,ROUND(AVERAGE(I27:I33),0))</f>
        <v>0</v>
      </c>
      <c r="J34" s="179">
        <f>IF(J33=0,0,1)</f>
        <v>0</v>
      </c>
      <c r="K34" s="27">
        <f>IF(SUM(K27:K33)=0,0,ROUND(AVERAGE(K27:K33),0))</f>
        <v>0</v>
      </c>
      <c r="L34" s="179">
        <f>IF(L33=0,0,1)</f>
        <v>0</v>
      </c>
      <c r="M34" s="27">
        <f>IF(SUM(M27:M33)=0,0,ROUND(AVERAGE(M27:M33),0))</f>
        <v>0</v>
      </c>
      <c r="N34" s="179">
        <f>IF(N33=0,0,1)</f>
        <v>0</v>
      </c>
      <c r="O34" s="27">
        <f>IF(SUM(O27:O33)=0,0,ROUND(AVERAGE(O27:O33),0))</f>
        <v>0</v>
      </c>
      <c r="P34" s="179">
        <f>IF(P33=0,0,1)</f>
        <v>0</v>
      </c>
      <c r="Q34" s="27">
        <f>IF(SUM(Q27:Q33)=0,0,ROUND(AVERAGE(Q27:Q33),0))</f>
        <v>0</v>
      </c>
      <c r="R34" s="179">
        <f>IF(R33=0,0,1)</f>
        <v>0</v>
      </c>
      <c r="S34" s="257"/>
      <c r="T34" s="420"/>
      <c r="U34" s="421"/>
      <c r="V34" s="421"/>
      <c r="W34" s="421"/>
      <c r="X34" s="421"/>
      <c r="Y34" s="422"/>
      <c r="Z34"/>
      <c r="AA34"/>
      <c r="AB34"/>
      <c r="AC34"/>
      <c r="AD34"/>
      <c r="AE34"/>
      <c r="AF34"/>
      <c r="AG34"/>
      <c r="AH34"/>
      <c r="AI34"/>
      <c r="AJ34"/>
      <c r="AK34"/>
      <c r="AL34"/>
      <c r="AM34"/>
      <c r="AN34"/>
      <c r="AO34"/>
      <c r="AP34"/>
      <c r="AQ34"/>
    </row>
    <row r="35" spans="1:43" s="89" customFormat="1" ht="12.75" customHeight="1">
      <c r="A35" s="97" t="s">
        <v>110</v>
      </c>
      <c r="B35" s="2">
        <f>B33+1</f>
        <v>26</v>
      </c>
      <c r="C35" s="125"/>
      <c r="D35" s="125"/>
      <c r="E35" s="125"/>
      <c r="F35" s="76">
        <f t="shared" si="15"/>
        <v>0</v>
      </c>
      <c r="G35" s="91">
        <f t="shared" si="2"/>
      </c>
      <c r="H35" s="126"/>
      <c r="I35" s="126"/>
      <c r="J35" s="178">
        <f>IF(I35="",0,1)</f>
        <v>0</v>
      </c>
      <c r="K35" s="126"/>
      <c r="L35" s="178">
        <f>IF(K35="",0,1)</f>
        <v>0</v>
      </c>
      <c r="M35" s="126"/>
      <c r="N35" s="178">
        <f>IF(M35="",0,1)</f>
        <v>0</v>
      </c>
      <c r="O35" s="126"/>
      <c r="P35" s="178">
        <f>IF(O35="",0,1)</f>
        <v>0</v>
      </c>
      <c r="Q35" s="126"/>
      <c r="R35" s="178">
        <f>IF(Q35="",0,1)</f>
        <v>0</v>
      </c>
      <c r="S35" s="271"/>
      <c r="T35" s="455"/>
      <c r="U35" s="456"/>
      <c r="V35" s="456"/>
      <c r="W35" s="456"/>
      <c r="X35" s="456"/>
      <c r="Y35" s="457"/>
      <c r="Z35"/>
      <c r="AA35"/>
      <c r="AB35"/>
      <c r="AC35"/>
      <c r="AD35"/>
      <c r="AE35"/>
      <c r="AF35"/>
      <c r="AG35"/>
      <c r="AH35"/>
      <c r="AI35"/>
      <c r="AJ35"/>
      <c r="AK35"/>
      <c r="AL35"/>
      <c r="AM35"/>
      <c r="AN35"/>
      <c r="AO35"/>
      <c r="AP35"/>
      <c r="AQ35"/>
    </row>
    <row r="36" spans="1:43" s="89" customFormat="1" ht="12.75" customHeight="1">
      <c r="A36" s="97" t="s">
        <v>115</v>
      </c>
      <c r="B36" s="2">
        <f>B35+1</f>
        <v>27</v>
      </c>
      <c r="C36" s="125"/>
      <c r="D36" s="125"/>
      <c r="E36" s="125"/>
      <c r="F36" s="76">
        <f t="shared" si="15"/>
        <v>0</v>
      </c>
      <c r="G36" s="91">
        <f t="shared" si="2"/>
      </c>
      <c r="H36" s="126"/>
      <c r="I36" s="126"/>
      <c r="J36" s="178">
        <f>IF(I36="",J35,J35+1)</f>
        <v>0</v>
      </c>
      <c r="K36" s="126"/>
      <c r="L36" s="178">
        <f>IF(K36="",L35,L35+1)</f>
        <v>0</v>
      </c>
      <c r="M36" s="126"/>
      <c r="N36" s="178">
        <f>IF(M36="",N35,N35+1)</f>
        <v>0</v>
      </c>
      <c r="O36" s="126"/>
      <c r="P36" s="178">
        <f>IF(O36="",P35,P35+1)</f>
        <v>0</v>
      </c>
      <c r="Q36" s="126"/>
      <c r="R36" s="178">
        <f>IF(Q36="",R35,R35+1)</f>
        <v>0</v>
      </c>
      <c r="S36" s="271"/>
      <c r="T36" s="455"/>
      <c r="U36" s="456"/>
      <c r="V36" s="456"/>
      <c r="W36" s="456"/>
      <c r="X36" s="456"/>
      <c r="Y36" s="457"/>
      <c r="Z36"/>
      <c r="AA36"/>
      <c r="AB36"/>
      <c r="AC36"/>
      <c r="AD36"/>
      <c r="AE36"/>
      <c r="AF36"/>
      <c r="AG36"/>
      <c r="AH36"/>
      <c r="AI36"/>
      <c r="AJ36"/>
      <c r="AK36"/>
      <c r="AL36"/>
      <c r="AM36"/>
      <c r="AN36"/>
      <c r="AO36"/>
      <c r="AP36"/>
      <c r="AQ36"/>
    </row>
    <row r="37" spans="1:43" s="89" customFormat="1" ht="12.75" customHeight="1">
      <c r="A37" s="97" t="s">
        <v>116</v>
      </c>
      <c r="B37" s="2">
        <f>B36+1</f>
        <v>28</v>
      </c>
      <c r="C37" s="125"/>
      <c r="D37" s="125"/>
      <c r="E37" s="125"/>
      <c r="F37" s="76">
        <f t="shared" si="15"/>
        <v>0</v>
      </c>
      <c r="G37" s="91">
        <f t="shared" si="2"/>
      </c>
      <c r="H37" s="126"/>
      <c r="I37" s="126"/>
      <c r="J37" s="178">
        <f>IF(I37="",J36,J36+1)</f>
        <v>0</v>
      </c>
      <c r="K37" s="126"/>
      <c r="L37" s="178">
        <f>IF(K37="",L36,L36+1)</f>
        <v>0</v>
      </c>
      <c r="M37" s="126"/>
      <c r="N37" s="178">
        <f>IF(M37="",N36,N36+1)</f>
        <v>0</v>
      </c>
      <c r="O37" s="126"/>
      <c r="P37" s="178">
        <f>IF(O37="",P36,P36+1)</f>
        <v>0</v>
      </c>
      <c r="Q37" s="126"/>
      <c r="R37" s="178">
        <f>IF(Q37="",R36,R36+1)</f>
        <v>0</v>
      </c>
      <c r="S37" s="271"/>
      <c r="T37" s="455"/>
      <c r="U37" s="456"/>
      <c r="V37" s="456"/>
      <c r="W37" s="456"/>
      <c r="X37" s="456"/>
      <c r="Y37" s="457"/>
      <c r="Z37"/>
      <c r="AA37"/>
      <c r="AB37"/>
      <c r="AC37"/>
      <c r="AD37"/>
      <c r="AE37"/>
      <c r="AF37"/>
      <c r="AG37"/>
      <c r="AH37"/>
      <c r="AI37"/>
      <c r="AJ37"/>
      <c r="AK37"/>
      <c r="AL37"/>
      <c r="AM37"/>
      <c r="AN37"/>
      <c r="AO37"/>
      <c r="AP37"/>
      <c r="AQ37"/>
    </row>
    <row r="38" spans="1:43" s="89" customFormat="1" ht="12.75" customHeight="1">
      <c r="A38" s="97" t="s">
        <v>111</v>
      </c>
      <c r="B38" s="2">
        <f>B37+1</f>
        <v>29</v>
      </c>
      <c r="C38" s="125"/>
      <c r="D38" s="125"/>
      <c r="E38" s="125"/>
      <c r="F38" s="76">
        <f t="shared" si="15"/>
        <v>0</v>
      </c>
      <c r="G38" s="91">
        <f t="shared" si="2"/>
      </c>
      <c r="H38" s="126"/>
      <c r="I38" s="126"/>
      <c r="J38" s="178">
        <f>IF(I38="",J37,J37+1)</f>
        <v>0</v>
      </c>
      <c r="K38" s="126"/>
      <c r="L38" s="178">
        <f>IF(K38="",L37,L37+1)</f>
        <v>0</v>
      </c>
      <c r="M38" s="126"/>
      <c r="N38" s="178">
        <f>IF(M38="",N37,N37+1)</f>
        <v>0</v>
      </c>
      <c r="O38" s="126"/>
      <c r="P38" s="178">
        <f>IF(O38="",P37,P37+1)</f>
        <v>0</v>
      </c>
      <c r="Q38" s="126"/>
      <c r="R38" s="178">
        <f>IF(Q38="",R37,R37+1)</f>
        <v>0</v>
      </c>
      <c r="S38" s="271"/>
      <c r="T38" s="455"/>
      <c r="U38" s="456"/>
      <c r="V38" s="456"/>
      <c r="W38" s="456"/>
      <c r="X38" s="456"/>
      <c r="Y38" s="457"/>
      <c r="Z38"/>
      <c r="AA38"/>
      <c r="AB38"/>
      <c r="AC38"/>
      <c r="AD38"/>
      <c r="AE38"/>
      <c r="AF38"/>
      <c r="AG38"/>
      <c r="AH38"/>
      <c r="AI38"/>
      <c r="AJ38"/>
      <c r="AK38"/>
      <c r="AL38"/>
      <c r="AM38"/>
      <c r="AN38"/>
      <c r="AO38"/>
      <c r="AP38"/>
      <c r="AQ38"/>
    </row>
    <row r="39" spans="1:43" s="89" customFormat="1" ht="12.75" customHeight="1">
      <c r="A39" s="97" t="s">
        <v>107</v>
      </c>
      <c r="B39" s="2">
        <f>B38+1</f>
        <v>30</v>
      </c>
      <c r="C39" s="125"/>
      <c r="D39" s="125"/>
      <c r="E39" s="125"/>
      <c r="F39" s="76">
        <f t="shared" si="15"/>
        <v>0</v>
      </c>
      <c r="G39" s="91">
        <f t="shared" si="2"/>
      </c>
      <c r="H39" s="126"/>
      <c r="I39" s="126"/>
      <c r="J39" s="178">
        <f>IF(I39="",J38,J38+1)</f>
        <v>0</v>
      </c>
      <c r="K39" s="126"/>
      <c r="L39" s="178">
        <f>IF(K39="",L38,L38+1)</f>
        <v>0</v>
      </c>
      <c r="M39" s="126"/>
      <c r="N39" s="178">
        <f>IF(M39="",N38,N38+1)</f>
        <v>0</v>
      </c>
      <c r="O39" s="126"/>
      <c r="P39" s="178">
        <f>IF(O39="",P38,P38+1)</f>
        <v>0</v>
      </c>
      <c r="Q39" s="126"/>
      <c r="R39" s="178">
        <f>IF(Q39="",R38,R38+1)</f>
        <v>0</v>
      </c>
      <c r="S39" s="271"/>
      <c r="T39" s="455"/>
      <c r="U39" s="456"/>
      <c r="V39" s="456"/>
      <c r="W39" s="456"/>
      <c r="X39" s="456"/>
      <c r="Y39" s="457"/>
      <c r="Z39"/>
      <c r="AA39"/>
      <c r="AB39"/>
      <c r="AC39"/>
      <c r="AD39"/>
      <c r="AE39"/>
      <c r="AF39"/>
      <c r="AG39"/>
      <c r="AH39"/>
      <c r="AI39"/>
      <c r="AJ39"/>
      <c r="AK39"/>
      <c r="AL39"/>
      <c r="AM39"/>
      <c r="AN39"/>
      <c r="AO39"/>
      <c r="AP39"/>
      <c r="AQ39"/>
    </row>
    <row r="40" spans="1:43" s="89" customFormat="1" ht="12.75" customHeight="1">
      <c r="A40" s="319" t="s">
        <v>108</v>
      </c>
      <c r="B40" s="2">
        <f>B39+1</f>
        <v>31</v>
      </c>
      <c r="C40" s="125"/>
      <c r="D40" s="125"/>
      <c r="E40" s="125"/>
      <c r="F40" s="76">
        <f t="shared" si="15"/>
        <v>0</v>
      </c>
      <c r="G40" s="91">
        <f t="shared" si="2"/>
      </c>
      <c r="H40" s="126"/>
      <c r="I40" s="126"/>
      <c r="J40" s="178">
        <f>IF(I40="",J39,J39+1)</f>
        <v>0</v>
      </c>
      <c r="K40" s="126"/>
      <c r="L40" s="178">
        <f>IF(K40="",L39,L39+1)</f>
        <v>0</v>
      </c>
      <c r="M40" s="126"/>
      <c r="N40" s="178">
        <f>IF(M40="",N39,N39+1)</f>
        <v>0</v>
      </c>
      <c r="O40" s="126"/>
      <c r="P40" s="178">
        <f>IF(O40="",P39,P39+1)</f>
        <v>0</v>
      </c>
      <c r="Q40" s="126"/>
      <c r="R40" s="178">
        <f>IF(Q40="",R39,R39+1)</f>
        <v>0</v>
      </c>
      <c r="S40" s="271"/>
      <c r="T40" s="455"/>
      <c r="U40" s="456"/>
      <c r="V40" s="456"/>
      <c r="W40" s="456"/>
      <c r="X40" s="456"/>
      <c r="Y40" s="457"/>
      <c r="Z40"/>
      <c r="AA40"/>
      <c r="AB40"/>
      <c r="AC40"/>
      <c r="AD40"/>
      <c r="AE40"/>
      <c r="AF40"/>
      <c r="AG40"/>
      <c r="AH40"/>
      <c r="AI40"/>
      <c r="AJ40"/>
      <c r="AK40"/>
      <c r="AL40"/>
      <c r="AM40"/>
      <c r="AN40"/>
      <c r="AO40"/>
      <c r="AP40"/>
      <c r="AQ40"/>
    </row>
    <row r="41" spans="1:43" s="89" customFormat="1" ht="12.75" customHeight="1">
      <c r="A41" s="462" t="s">
        <v>24</v>
      </c>
      <c r="B41" s="463"/>
      <c r="C41" s="127">
        <f>SUM(C35:C40)</f>
        <v>0</v>
      </c>
      <c r="D41" s="13">
        <f>SUM(D35:D40)+ROUNDDOWN(F41/60,0)</f>
        <v>0</v>
      </c>
      <c r="E41" s="13">
        <f>F41-60*ROUNDDOWN(F41/60,0)</f>
        <v>0</v>
      </c>
      <c r="F41" s="145">
        <f>SUM(F35:F40)</f>
        <v>0</v>
      </c>
      <c r="G41" s="53">
        <f>IF((D41*60+E41)=0,"",ROUND((C41*60)/(D41*60+E41),1))</f>
      </c>
      <c r="H41" s="27">
        <f>SUM(H35:H39)</f>
        <v>0</v>
      </c>
      <c r="I41" s="27">
        <f>IF(SUM(I35:I40)=0,0,ROUND(AVERAGE(I35:I40),0))</f>
        <v>0</v>
      </c>
      <c r="J41" s="179">
        <f>IF(J39=0,0,1)</f>
        <v>0</v>
      </c>
      <c r="K41" s="27">
        <f>IF(SUM(K35:K40)=0,0,ROUND(AVERAGE(K35:K40),0))</f>
        <v>0</v>
      </c>
      <c r="L41" s="179">
        <f>IF(L39=0,0,1)</f>
        <v>0</v>
      </c>
      <c r="M41" s="27">
        <f>IF(SUM(M35:M40)=0,0,ROUND(AVERAGE(M35:M40),0))</f>
        <v>0</v>
      </c>
      <c r="N41" s="179">
        <f>IF(N39=0,0,1)</f>
        <v>0</v>
      </c>
      <c r="O41" s="27">
        <f>IF(SUM(O35:O40)=0,0,ROUND(AVERAGE(O35:O40),0))</f>
        <v>0</v>
      </c>
      <c r="P41" s="179">
        <f>IF(P39=0,0,1)</f>
        <v>0</v>
      </c>
      <c r="Q41" s="27">
        <f>IF(SUM(Q35:Q40)=0,0,ROUND(AVERAGE(Q35:Q40),0))</f>
        <v>0</v>
      </c>
      <c r="R41" s="179">
        <f>IF(R39=0,0,1)</f>
        <v>0</v>
      </c>
      <c r="S41" s="131"/>
      <c r="T41" s="486"/>
      <c r="U41" s="487"/>
      <c r="V41" s="487"/>
      <c r="W41" s="487"/>
      <c r="X41" s="487"/>
      <c r="Y41" s="488"/>
      <c r="Z41"/>
      <c r="AA41"/>
      <c r="AB41"/>
      <c r="AC41"/>
      <c r="AD41"/>
      <c r="AE41"/>
      <c r="AF41"/>
      <c r="AG41"/>
      <c r="AH41"/>
      <c r="AI41"/>
      <c r="AJ41"/>
      <c r="AK41"/>
      <c r="AL41"/>
      <c r="AM41"/>
      <c r="AN41"/>
      <c r="AO41"/>
      <c r="AP41"/>
      <c r="AQ41"/>
    </row>
    <row r="42" spans="1:25" ht="12.75" customHeight="1">
      <c r="A42" s="406" t="s">
        <v>25</v>
      </c>
      <c r="B42" s="407"/>
      <c r="C42" s="14">
        <f>C9+C18+C26+C34+C41</f>
        <v>0</v>
      </c>
      <c r="D42" s="11">
        <f>D9+D18+D26+D34+D41+ROUNDDOWN(F42/60,0)</f>
        <v>0</v>
      </c>
      <c r="E42" s="11">
        <f>F42-60*ROUNDDOWN(F42/60,0)</f>
        <v>0</v>
      </c>
      <c r="F42" s="147">
        <f>E9+E18+E26+E34+E41</f>
        <v>0</v>
      </c>
      <c r="G42" s="61">
        <f>IF((D42*60+E42)=0,"",ROUND((C42*60)/(D42*60+E42),1))</f>
      </c>
      <c r="H42" s="28">
        <f>H9+H18+H26+H34+H41</f>
        <v>0</v>
      </c>
      <c r="I42" s="28">
        <f>IF(I43=0,"",(I9+I18+I26+I34+I41)/I43)</f>
      </c>
      <c r="J42" s="195"/>
      <c r="K42" s="28">
        <f>IF(K43=0,"",(K9+K18+K26+K34+K41)/K43)</f>
      </c>
      <c r="L42" s="195"/>
      <c r="M42" s="28">
        <f>IF(M43=0,"",(M9+M18+M26+M34+M41)/M43)</f>
      </c>
      <c r="N42" s="195"/>
      <c r="O42" s="28">
        <f>IF(O43=0,"",(O9+O18+O26+O34+O41)/O43)</f>
      </c>
      <c r="P42" s="195"/>
      <c r="Q42" s="28">
        <f>IF(Q43=0,"",(Q9+Q18+Q26+Q34+Q41)/Q43)</f>
      </c>
      <c r="R42" s="195"/>
      <c r="S42" s="4"/>
      <c r="T42" s="30"/>
      <c r="U42" s="2" t="s">
        <v>0</v>
      </c>
      <c r="V42" s="2" t="s">
        <v>30</v>
      </c>
      <c r="W42" s="2" t="s">
        <v>16</v>
      </c>
      <c r="X42" s="2" t="s">
        <v>23</v>
      </c>
      <c r="Y42" s="2" t="s">
        <v>26</v>
      </c>
    </row>
    <row r="43" spans="1:26" ht="12" customHeight="1">
      <c r="A43" s="408"/>
      <c r="B43" s="408"/>
      <c r="I43" s="174">
        <f>J9+J18+J26+J34+J41</f>
        <v>0</v>
      </c>
      <c r="J43" s="174"/>
      <c r="K43" s="174">
        <f>L9+L18+L26+L34+L41</f>
        <v>0</v>
      </c>
      <c r="L43" s="174"/>
      <c r="M43" s="174">
        <f>N9+N18+N26+N34+N41</f>
        <v>0</v>
      </c>
      <c r="N43" s="174"/>
      <c r="O43" s="174">
        <f>P9+P18+P26+P34+P41</f>
        <v>0</v>
      </c>
      <c r="P43" s="174"/>
      <c r="Q43" s="174">
        <f>R9+R18+R26+R34+R41</f>
        <v>0</v>
      </c>
      <c r="R43" s="138"/>
      <c r="S43" s="228"/>
      <c r="T43" s="277" t="s">
        <v>164</v>
      </c>
      <c r="U43" s="23">
        <f>C42+C44</f>
        <v>0</v>
      </c>
      <c r="V43" s="12">
        <f>D42+D44+ROUNDDOWN(Z43/60,0)</f>
        <v>0</v>
      </c>
      <c r="W43" s="12">
        <f>Z43-60*ROUNDDOWN(Z43/60,0)</f>
        <v>0</v>
      </c>
      <c r="X43" s="12">
        <f>IF((V43*60+W43)=0,0,ROUND((U43*60)/(V43*60+W43),1))</f>
        <v>0</v>
      </c>
      <c r="Y43" s="23">
        <f>H42+H44</f>
        <v>0</v>
      </c>
      <c r="Z43" s="219">
        <f>E42+E44</f>
        <v>0</v>
      </c>
    </row>
    <row r="44" spans="1:26" ht="12" customHeight="1">
      <c r="A44" s="477" t="s">
        <v>236</v>
      </c>
      <c r="B44" s="477"/>
      <c r="C44" s="49">
        <f>'Décembre 14'!C40</f>
        <v>0</v>
      </c>
      <c r="D44" s="50">
        <f>'Décembre 14'!D40</f>
        <v>0</v>
      </c>
      <c r="E44" s="50">
        <f>'Décembre 14'!E40</f>
        <v>0</v>
      </c>
      <c r="F44" s="158"/>
      <c r="G44" s="51">
        <f>IF((D44*60+E44)=0,0,ROUND((C44*60)/(D44*60+E44),1))</f>
        <v>0</v>
      </c>
      <c r="H44" s="218">
        <f>'Décembre 14'!H40</f>
        <v>0</v>
      </c>
      <c r="S44" s="70"/>
      <c r="T44" s="326" t="s">
        <v>238</v>
      </c>
      <c r="U44" s="239">
        <f>C42</f>
        <v>0</v>
      </c>
      <c r="V44" s="278">
        <f>D42+ROUNDDOWN(Z44/60,0)</f>
        <v>0</v>
      </c>
      <c r="W44" s="278">
        <f>Z44-60*ROUNDDOWN(Z44/60,0)</f>
        <v>0</v>
      </c>
      <c r="X44" s="278">
        <f>IF((V44*60+W44)=0,0,ROUND((U44*60)/(V44*60+W44),1))</f>
        <v>0</v>
      </c>
      <c r="Y44" s="278">
        <f>H42</f>
        <v>0</v>
      </c>
      <c r="Z44" s="219">
        <f>E42</f>
        <v>0</v>
      </c>
    </row>
    <row r="45" spans="1:20" ht="12" customHeight="1">
      <c r="A45" s="98"/>
      <c r="B45" s="98"/>
      <c r="C45" s="71"/>
      <c r="D45" s="71"/>
      <c r="E45" s="71"/>
      <c r="F45" s="157"/>
      <c r="G45" s="72"/>
      <c r="H45" s="72"/>
      <c r="S45" s="70"/>
      <c r="T45" s="225"/>
    </row>
    <row r="46" spans="1:25" ht="12" customHeight="1">
      <c r="A46" s="98"/>
      <c r="B46" s="98"/>
      <c r="C46" s="71"/>
      <c r="D46" s="71"/>
      <c r="E46" s="71"/>
      <c r="F46" s="157"/>
      <c r="G46" s="72"/>
      <c r="H46" s="71"/>
      <c r="S46" s="70"/>
      <c r="T46" s="70"/>
      <c r="U46" s="70"/>
      <c r="V46" s="70"/>
      <c r="W46" s="70"/>
      <c r="X46" s="70"/>
      <c r="Y46" s="70"/>
    </row>
    <row r="47" spans="1:25" ht="12" customHeight="1">
      <c r="A47" s="98"/>
      <c r="B47" s="98"/>
      <c r="C47" s="71"/>
      <c r="D47" s="71"/>
      <c r="E47" s="71"/>
      <c r="F47" s="157"/>
      <c r="G47" s="72"/>
      <c r="H47" s="71"/>
      <c r="S47" s="66"/>
      <c r="T47" s="66"/>
      <c r="U47" s="66"/>
      <c r="V47" s="66"/>
      <c r="W47" s="66"/>
      <c r="X47" s="66"/>
      <c r="Y47" s="66"/>
    </row>
    <row r="48" ht="12" customHeight="1"/>
    <row r="49" ht="12" customHeight="1">
      <c r="T49" s="65"/>
    </row>
    <row r="50" ht="12" customHeight="1"/>
  </sheetData>
  <sheetProtection sheet="1" selectLockedCells="1"/>
  <mergeCells count="59">
    <mergeCell ref="T39:Y39"/>
    <mergeCell ref="T30:Y30"/>
    <mergeCell ref="T31:Y31"/>
    <mergeCell ref="T32:Y32"/>
    <mergeCell ref="T33:Y33"/>
    <mergeCell ref="T41:Y41"/>
    <mergeCell ref="T34:Y34"/>
    <mergeCell ref="T35:Y35"/>
    <mergeCell ref="T36:Y36"/>
    <mergeCell ref="T37:Y37"/>
    <mergeCell ref="T38:Y38"/>
    <mergeCell ref="T24:Y24"/>
    <mergeCell ref="T25:Y25"/>
    <mergeCell ref="T26:Y26"/>
    <mergeCell ref="T27:Y27"/>
    <mergeCell ref="T28:Y28"/>
    <mergeCell ref="T29:Y29"/>
    <mergeCell ref="T18:Y18"/>
    <mergeCell ref="T19:Y19"/>
    <mergeCell ref="T20:Y20"/>
    <mergeCell ref="T21:Y21"/>
    <mergeCell ref="T22:Y22"/>
    <mergeCell ref="T23:Y23"/>
    <mergeCell ref="T12:Y12"/>
    <mergeCell ref="T13:Y13"/>
    <mergeCell ref="T14:Y14"/>
    <mergeCell ref="T15:Y15"/>
    <mergeCell ref="T16:Y16"/>
    <mergeCell ref="T17:Y17"/>
    <mergeCell ref="T4:Y4"/>
    <mergeCell ref="T5:Y5"/>
    <mergeCell ref="T6:Y6"/>
    <mergeCell ref="T7:Y7"/>
    <mergeCell ref="A44:B44"/>
    <mergeCell ref="A10:B10"/>
    <mergeCell ref="A9:B9"/>
    <mergeCell ref="A18:B18"/>
    <mergeCell ref="T10:Y10"/>
    <mergeCell ref="T11:Y11"/>
    <mergeCell ref="T8:Y8"/>
    <mergeCell ref="T9:Y9"/>
    <mergeCell ref="A1:X1"/>
    <mergeCell ref="A2:A3"/>
    <mergeCell ref="B2:B3"/>
    <mergeCell ref="C2:C3"/>
    <mergeCell ref="D2:D3"/>
    <mergeCell ref="E2:E3"/>
    <mergeCell ref="G2:G3"/>
    <mergeCell ref="T2:Y3"/>
    <mergeCell ref="T40:Y40"/>
    <mergeCell ref="K2:K3"/>
    <mergeCell ref="S2:S3"/>
    <mergeCell ref="A34:B34"/>
    <mergeCell ref="A26:B26"/>
    <mergeCell ref="A43:B43"/>
    <mergeCell ref="A42:B42"/>
    <mergeCell ref="A41:B41"/>
    <mergeCell ref="M2:M3"/>
    <mergeCell ref="I2:I3"/>
  </mergeCells>
  <printOptions horizontalCentered="1" verticalCentered="1"/>
  <pageMargins left="0" right="0" top="0" bottom="0"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44"/>
  <sheetViews>
    <sheetView zoomScale="120" zoomScaleNormal="120" zoomScalePageLayoutView="0" workbookViewId="0" topLeftCell="A1">
      <pane ySplit="3" topLeftCell="A4" activePane="bottomLeft" state="frozen"/>
      <selection pane="topLeft" activeCell="B1" sqref="B1"/>
      <selection pane="bottomLeft" activeCell="Q31" sqref="Q31:Q36"/>
    </sheetView>
  </sheetViews>
  <sheetFormatPr defaultColWidth="11.421875" defaultRowHeight="12.75"/>
  <cols>
    <col min="1" max="1" width="9.7109375" style="0" customWidth="1"/>
    <col min="2" max="2" width="4.8515625" style="0" customWidth="1"/>
    <col min="3" max="3" width="7.28125" style="0" customWidth="1"/>
    <col min="4" max="4" width="3.7109375" style="0" customWidth="1"/>
    <col min="5" max="5" width="3.8515625" style="0" customWidth="1"/>
    <col min="6" max="6" width="6.57421875" style="79" hidden="1" customWidth="1"/>
    <col min="7" max="7" width="6.7109375" style="0" customWidth="1"/>
    <col min="8" max="8" width="6.00390625" style="0" customWidth="1"/>
    <col min="9" max="9" width="4.8515625" style="0" customWidth="1"/>
    <col min="10" max="10" width="4.8515625" style="79" hidden="1" customWidth="1"/>
    <col min="11" max="11" width="3.421875" style="0" customWidth="1"/>
    <col min="12" max="12" width="3.421875" style="79" hidden="1" customWidth="1"/>
    <col min="13" max="13" width="5.00390625" style="0" customWidth="1"/>
    <col min="14" max="14" width="3.421875" style="79" hidden="1" customWidth="1"/>
    <col min="15" max="15" width="3.8515625" style="0" customWidth="1"/>
    <col min="16" max="16" width="3.8515625" style="79" hidden="1" customWidth="1"/>
    <col min="17" max="17" width="3.8515625" style="0" customWidth="1"/>
    <col min="18" max="18" width="3.8515625" style="79" hidden="1" customWidth="1"/>
    <col min="20" max="20" width="18.421875" style="0" customWidth="1"/>
    <col min="21" max="21" width="9.8515625" style="0" customWidth="1"/>
    <col min="22" max="22" width="9.421875" style="0" customWidth="1"/>
    <col min="24" max="25" width="9.8515625" style="0" customWidth="1"/>
    <col min="26" max="26" width="11.421875" style="0" hidden="1" customWidth="1"/>
  </cols>
  <sheetData>
    <row r="1" spans="1:25" ht="18">
      <c r="A1" s="466" t="s">
        <v>219</v>
      </c>
      <c r="B1" s="466"/>
      <c r="C1" s="466"/>
      <c r="D1" s="466"/>
      <c r="E1" s="466"/>
      <c r="F1" s="466"/>
      <c r="G1" s="466"/>
      <c r="H1" s="466"/>
      <c r="I1" s="466"/>
      <c r="J1" s="466"/>
      <c r="K1" s="466"/>
      <c r="L1" s="466"/>
      <c r="M1" s="466"/>
      <c r="N1" s="466"/>
      <c r="O1" s="466"/>
      <c r="P1" s="466"/>
      <c r="Q1" s="466"/>
      <c r="R1" s="466"/>
      <c r="S1" s="466"/>
      <c r="T1" s="466"/>
      <c r="U1" s="466"/>
      <c r="V1" s="466"/>
      <c r="W1" s="466"/>
      <c r="X1" s="466"/>
      <c r="Y1" s="220"/>
    </row>
    <row r="2" spans="1:25" ht="26.25" customHeight="1">
      <c r="A2" s="467" t="s">
        <v>1</v>
      </c>
      <c r="B2" s="467" t="s">
        <v>9</v>
      </c>
      <c r="C2" s="467" t="s">
        <v>0</v>
      </c>
      <c r="D2" s="467" t="s">
        <v>15</v>
      </c>
      <c r="E2" s="467" t="s">
        <v>16</v>
      </c>
      <c r="F2" s="76" t="s">
        <v>16</v>
      </c>
      <c r="G2" s="469" t="s">
        <v>12</v>
      </c>
      <c r="H2" s="25" t="s">
        <v>17</v>
      </c>
      <c r="I2" s="458" t="s">
        <v>40</v>
      </c>
      <c r="J2" s="150"/>
      <c r="K2" s="458" t="s">
        <v>11</v>
      </c>
      <c r="L2" s="150"/>
      <c r="M2" s="458" t="s">
        <v>22</v>
      </c>
      <c r="N2" s="150"/>
      <c r="O2" s="25" t="s">
        <v>19</v>
      </c>
      <c r="P2" s="150"/>
      <c r="Q2" s="25" t="s">
        <v>19</v>
      </c>
      <c r="R2" s="150"/>
      <c r="S2" s="460" t="s">
        <v>13</v>
      </c>
      <c r="T2" s="471" t="s">
        <v>14</v>
      </c>
      <c r="U2" s="472"/>
      <c r="V2" s="472"/>
      <c r="W2" s="472"/>
      <c r="X2" s="472"/>
      <c r="Y2" s="473"/>
    </row>
    <row r="3" spans="1:25" ht="26.25" customHeight="1">
      <c r="A3" s="468"/>
      <c r="B3" s="468"/>
      <c r="C3" s="468"/>
      <c r="D3" s="468"/>
      <c r="E3" s="468"/>
      <c r="F3" s="76"/>
      <c r="G3" s="470"/>
      <c r="H3" s="26" t="s">
        <v>18</v>
      </c>
      <c r="I3" s="459"/>
      <c r="J3" s="151"/>
      <c r="K3" s="459"/>
      <c r="L3" s="151"/>
      <c r="M3" s="459"/>
      <c r="N3" s="151"/>
      <c r="O3" s="26" t="s">
        <v>20</v>
      </c>
      <c r="P3" s="151"/>
      <c r="Q3" s="26" t="s">
        <v>21</v>
      </c>
      <c r="R3" s="151"/>
      <c r="S3" s="461"/>
      <c r="T3" s="474"/>
      <c r="U3" s="475"/>
      <c r="V3" s="475"/>
      <c r="W3" s="475"/>
      <c r="X3" s="475"/>
      <c r="Y3" s="476"/>
    </row>
    <row r="4" spans="1:25" ht="12.75">
      <c r="A4" s="76" t="s">
        <v>5</v>
      </c>
      <c r="B4" s="76">
        <v>1</v>
      </c>
      <c r="C4" s="41"/>
      <c r="D4" s="41"/>
      <c r="E4" s="41"/>
      <c r="F4" s="76">
        <f>E4</f>
        <v>0</v>
      </c>
      <c r="G4" s="91">
        <f>IF((D4*60+E4)=0,"",ROUND((C4*60)/(D4*60+E4),1))</f>
      </c>
      <c r="H4" s="122"/>
      <c r="I4" s="122"/>
      <c r="J4" s="178">
        <f>IF(I4="",0,1)</f>
        <v>0</v>
      </c>
      <c r="K4" s="122"/>
      <c r="L4" s="178">
        <f>IF(K4="",0,1)</f>
        <v>0</v>
      </c>
      <c r="M4" s="122"/>
      <c r="N4" s="178">
        <f>IF(M4="",0,1)</f>
        <v>0</v>
      </c>
      <c r="O4" s="122"/>
      <c r="P4" s="178">
        <f>IF(O4="",0,1)</f>
        <v>0</v>
      </c>
      <c r="Q4" s="122"/>
      <c r="R4" s="178">
        <f>IF(Q4="",0,1)</f>
        <v>0</v>
      </c>
      <c r="S4" s="258"/>
      <c r="T4" s="491"/>
      <c r="U4" s="491"/>
      <c r="V4" s="491"/>
      <c r="W4" s="491"/>
      <c r="X4" s="491"/>
      <c r="Y4" s="491"/>
    </row>
    <row r="5" spans="1:256" s="80" customFormat="1" ht="12.75">
      <c r="A5" s="492" t="s">
        <v>10</v>
      </c>
      <c r="B5" s="493"/>
      <c r="C5" s="100">
        <f>SUM(C4:C4)</f>
        <v>0</v>
      </c>
      <c r="D5" s="100">
        <f>SUM(D4:D4)+ROUNDDOWN(F5/60,0)</f>
        <v>0</v>
      </c>
      <c r="E5" s="100">
        <f>F5-60*ROUNDDOWN(F5/60,0)</f>
        <v>0</v>
      </c>
      <c r="F5" s="155">
        <f>SUM(F4:F4)</f>
        <v>0</v>
      </c>
      <c r="G5" s="196">
        <f>IF((D5*60+E5)=0,0,ROUND((C5*60)/(D5*60+E5),1))</f>
        <v>0</v>
      </c>
      <c r="H5" s="101">
        <f>SUM(H4:H4)</f>
        <v>0</v>
      </c>
      <c r="I5" s="102">
        <f>IF(SUM(I4:I4)=0,0,ROUND(AVERAGE(I4:I4),0))</f>
        <v>0</v>
      </c>
      <c r="J5" s="179">
        <f>IF(J4=0,0,1)</f>
        <v>0</v>
      </c>
      <c r="K5" s="102">
        <f>IF(SUM(K4:K4)=0,0,ROUND(AVERAGE(K4:K4),0))</f>
        <v>0</v>
      </c>
      <c r="L5" s="179">
        <f>IF(L4=0,0,1)</f>
        <v>0</v>
      </c>
      <c r="M5" s="102">
        <f>IF(SUM(M4:M4)=0,0,ROUND(AVERAGE(M4:M4),0))</f>
        <v>0</v>
      </c>
      <c r="N5" s="179">
        <f>IF(N4=0,0,1)</f>
        <v>0</v>
      </c>
      <c r="O5" s="102">
        <f>IF(SUM(O4:O4)=0,0,ROUND(AVERAGE(O4:O4),0))</f>
        <v>0</v>
      </c>
      <c r="P5" s="179">
        <f>IF(P4=0,0,1)</f>
        <v>0</v>
      </c>
      <c r="Q5" s="102">
        <f>IF(SUM(Q4:Q4)=0,0,ROUND(AVERAGE(Q4:Q4),0))</f>
        <v>0</v>
      </c>
      <c r="R5" s="179">
        <f>IF(R4=0,0,1)</f>
        <v>0</v>
      </c>
      <c r="S5" s="256"/>
      <c r="T5" s="495"/>
      <c r="U5" s="495"/>
      <c r="V5" s="495"/>
      <c r="W5" s="495"/>
      <c r="X5" s="495"/>
      <c r="Y5" s="49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99" customFormat="1" ht="12.75">
      <c r="A6" s="478" t="s">
        <v>62</v>
      </c>
      <c r="B6" s="479"/>
      <c r="C6" s="78">
        <f>SUM(C4:C4)+Janvier!C41</f>
        <v>0</v>
      </c>
      <c r="D6" s="78">
        <f>ROUNDDOWN(F6/60,0)+Janvier!D41+D5</f>
        <v>0</v>
      </c>
      <c r="E6" s="78">
        <f>F6-60*ROUNDDOWN(F6/60,0)</f>
        <v>0</v>
      </c>
      <c r="F6" s="146">
        <f>E5+Janvier!E41</f>
        <v>0</v>
      </c>
      <c r="G6" s="78">
        <f>IF((D6*60+E6)=0,0,ROUND((C6*60)/(D6*60+E6),1))</f>
        <v>0</v>
      </c>
      <c r="H6" s="88">
        <f>H5+Janvier!H41</f>
        <v>0</v>
      </c>
      <c r="I6" s="88">
        <f>IF(I5=0,Janvier!I41,IF(I5+Janvier!I41=0,"",ROUND((SUM(I4:I4)+SUM(Janvier!I35:Janvier!I40))/(J4+Janvier!J40),0)))</f>
        <v>0</v>
      </c>
      <c r="J6" s="104"/>
      <c r="K6" s="88">
        <f>IF(K5=0,Janvier!K41,IF(K5+Janvier!K41=0,"",ROUND((SUM(K4:K4)+SUM(Janvier!K35:Janvier!K40))/(L4+Janvier!L40),0)))</f>
        <v>0</v>
      </c>
      <c r="L6" s="104"/>
      <c r="M6" s="88">
        <f>IF(M5=0,Janvier!M41,IF(M5+Janvier!M41=0,"",ROUND((SUM(M4:M4)+SUM(Janvier!M35:Janvier!M40))/(N4+Janvier!N40),0)))</f>
        <v>0</v>
      </c>
      <c r="N6" s="104"/>
      <c r="O6" s="88">
        <f>IF(O5=0,Janvier!O41,IF(O5+Janvier!O41=0,"",ROUND((SUM(O4:O4)+SUM(Janvier!O35:Janvier!O40))/(P4+Janvier!P40),0)))</f>
        <v>0</v>
      </c>
      <c r="P6" s="104"/>
      <c r="Q6" s="88">
        <f>IF(Q5=0,Janvier!Q41,IF(Q5+Janvier!Q41=0,"",ROUND((SUM(Q4:Q4)+SUM(Janvier!Q35:Janvier!Q40))/(R4+Janvier!R40),0)))</f>
        <v>0</v>
      </c>
      <c r="R6" s="104"/>
      <c r="S6" s="259"/>
      <c r="T6" s="496"/>
      <c r="U6" s="496"/>
      <c r="V6" s="496"/>
      <c r="W6" s="496"/>
      <c r="X6" s="496"/>
      <c r="Y6" s="49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ht="12.75">
      <c r="A7" s="2" t="s">
        <v>6</v>
      </c>
      <c r="B7" s="2">
        <f>B4+1</f>
        <v>2</v>
      </c>
      <c r="C7" s="41"/>
      <c r="D7" s="41"/>
      <c r="E7" s="41"/>
      <c r="F7" s="76">
        <f>E7</f>
        <v>0</v>
      </c>
      <c r="G7" s="91">
        <f>IF((D7*60+E7)=0,"",ROUND((C7*60)/(D7*60+E7),1))</f>
      </c>
      <c r="H7" s="122"/>
      <c r="I7" s="122"/>
      <c r="J7" s="178">
        <f>IF(I7="",0,1)</f>
        <v>0</v>
      </c>
      <c r="K7" s="122"/>
      <c r="L7" s="178">
        <f>IF(K7="",0,1)</f>
        <v>0</v>
      </c>
      <c r="M7" s="122"/>
      <c r="N7" s="178">
        <f>IF(M7="",0,1)</f>
        <v>0</v>
      </c>
      <c r="O7" s="122"/>
      <c r="P7" s="178">
        <f>IF(O7="",0,1)</f>
        <v>0</v>
      </c>
      <c r="Q7" s="122"/>
      <c r="R7" s="178">
        <f>IF(Q7="",0,1)</f>
        <v>0</v>
      </c>
      <c r="S7" s="258"/>
      <c r="T7" s="491"/>
      <c r="U7" s="491"/>
      <c r="V7" s="491"/>
      <c r="W7" s="491"/>
      <c r="X7" s="491"/>
      <c r="Y7" s="491"/>
    </row>
    <row r="8" spans="1:25" ht="12.75">
      <c r="A8" s="2" t="s">
        <v>7</v>
      </c>
      <c r="B8" s="2">
        <f aca="true" t="shared" si="0" ref="B8:B26">B7+1</f>
        <v>3</v>
      </c>
      <c r="C8" s="41"/>
      <c r="D8" s="41"/>
      <c r="E8" s="41"/>
      <c r="F8" s="76">
        <f aca="true" t="shared" si="1" ref="F8:F13">E8</f>
        <v>0</v>
      </c>
      <c r="G8" s="91">
        <f aca="true" t="shared" si="2" ref="G8:G13">IF((D8*60+E8)=0,"",ROUND((C8*60)/(D8*60+E8),1))</f>
      </c>
      <c r="H8" s="122"/>
      <c r="I8" s="122"/>
      <c r="J8" s="178">
        <f aca="true" t="shared" si="3" ref="J8:J13">IF(I8="",J7,J7+1)</f>
        <v>0</v>
      </c>
      <c r="K8" s="122"/>
      <c r="L8" s="178">
        <f aca="true" t="shared" si="4" ref="L8:L13">IF(K8="",L7,L7+1)</f>
        <v>0</v>
      </c>
      <c r="M8" s="122"/>
      <c r="N8" s="178">
        <f aca="true" t="shared" si="5" ref="N8:N13">IF(M8="",N7,N7+1)</f>
        <v>0</v>
      </c>
      <c r="O8" s="122"/>
      <c r="P8" s="178">
        <f aca="true" t="shared" si="6" ref="P8:P13">IF(O8="",P7,P7+1)</f>
        <v>0</v>
      </c>
      <c r="Q8" s="122"/>
      <c r="R8" s="178">
        <f aca="true" t="shared" si="7" ref="R8:R13">IF(Q8="",R7,R7+1)</f>
        <v>0</v>
      </c>
      <c r="S8" s="258"/>
      <c r="T8" s="491"/>
      <c r="U8" s="491"/>
      <c r="V8" s="491"/>
      <c r="W8" s="491"/>
      <c r="X8" s="491"/>
      <c r="Y8" s="491"/>
    </row>
    <row r="9" spans="1:25" ht="12.75">
      <c r="A9" s="2" t="s">
        <v>8</v>
      </c>
      <c r="B9" s="2">
        <f t="shared" si="0"/>
        <v>4</v>
      </c>
      <c r="C9" s="41"/>
      <c r="D9" s="41"/>
      <c r="E9" s="41"/>
      <c r="F9" s="76">
        <f t="shared" si="1"/>
        <v>0</v>
      </c>
      <c r="G9" s="91">
        <f t="shared" si="2"/>
      </c>
      <c r="H9" s="122"/>
      <c r="I9" s="122"/>
      <c r="J9" s="178">
        <f t="shared" si="3"/>
        <v>0</v>
      </c>
      <c r="K9" s="122"/>
      <c r="L9" s="178">
        <f t="shared" si="4"/>
        <v>0</v>
      </c>
      <c r="M9" s="122"/>
      <c r="N9" s="178">
        <f t="shared" si="5"/>
        <v>0</v>
      </c>
      <c r="O9" s="122"/>
      <c r="P9" s="178">
        <f t="shared" si="6"/>
        <v>0</v>
      </c>
      <c r="Q9" s="122"/>
      <c r="R9" s="178">
        <f t="shared" si="7"/>
        <v>0</v>
      </c>
      <c r="S9" s="258"/>
      <c r="T9" s="491"/>
      <c r="U9" s="491"/>
      <c r="V9" s="491"/>
      <c r="W9" s="491"/>
      <c r="X9" s="491"/>
      <c r="Y9" s="491"/>
    </row>
    <row r="10" spans="1:25" ht="12.75">
      <c r="A10" s="2" t="s">
        <v>2</v>
      </c>
      <c r="B10" s="2">
        <f t="shared" si="0"/>
        <v>5</v>
      </c>
      <c r="C10" s="41"/>
      <c r="D10" s="41"/>
      <c r="E10" s="41"/>
      <c r="F10" s="76">
        <f t="shared" si="1"/>
        <v>0</v>
      </c>
      <c r="G10" s="91">
        <f t="shared" si="2"/>
      </c>
      <c r="H10" s="122"/>
      <c r="I10" s="122"/>
      <c r="J10" s="178">
        <f t="shared" si="3"/>
        <v>0</v>
      </c>
      <c r="K10" s="122"/>
      <c r="L10" s="178">
        <f t="shared" si="4"/>
        <v>0</v>
      </c>
      <c r="M10" s="122"/>
      <c r="N10" s="178">
        <f t="shared" si="5"/>
        <v>0</v>
      </c>
      <c r="O10" s="122"/>
      <c r="P10" s="178">
        <f t="shared" si="6"/>
        <v>0</v>
      </c>
      <c r="Q10" s="122"/>
      <c r="R10" s="178">
        <f t="shared" si="7"/>
        <v>0</v>
      </c>
      <c r="S10" s="258"/>
      <c r="T10" s="491"/>
      <c r="U10" s="491"/>
      <c r="V10" s="491"/>
      <c r="W10" s="491"/>
      <c r="X10" s="491"/>
      <c r="Y10" s="491"/>
    </row>
    <row r="11" spans="1:25" ht="12.75">
      <c r="A11" s="2" t="s">
        <v>3</v>
      </c>
      <c r="B11" s="2">
        <f t="shared" si="0"/>
        <v>6</v>
      </c>
      <c r="C11" s="41"/>
      <c r="D11" s="41"/>
      <c r="E11" s="41"/>
      <c r="F11" s="76">
        <f t="shared" si="1"/>
        <v>0</v>
      </c>
      <c r="G11" s="91">
        <f t="shared" si="2"/>
      </c>
      <c r="H11" s="122"/>
      <c r="I11" s="122"/>
      <c r="J11" s="178">
        <f t="shared" si="3"/>
        <v>0</v>
      </c>
      <c r="K11" s="122"/>
      <c r="L11" s="178">
        <f t="shared" si="4"/>
        <v>0</v>
      </c>
      <c r="M11" s="122"/>
      <c r="N11" s="178">
        <f t="shared" si="5"/>
        <v>0</v>
      </c>
      <c r="O11" s="122"/>
      <c r="P11" s="178">
        <f t="shared" si="6"/>
        <v>0</v>
      </c>
      <c r="Q11" s="122"/>
      <c r="R11" s="178">
        <f t="shared" si="7"/>
        <v>0</v>
      </c>
      <c r="S11" s="258"/>
      <c r="T11" s="491"/>
      <c r="U11" s="491"/>
      <c r="V11" s="491"/>
      <c r="W11" s="491"/>
      <c r="X11" s="491"/>
      <c r="Y11" s="491"/>
    </row>
    <row r="12" spans="1:25" ht="12.75">
      <c r="A12" s="2" t="s">
        <v>4</v>
      </c>
      <c r="B12" s="2">
        <f t="shared" si="0"/>
        <v>7</v>
      </c>
      <c r="C12" s="41"/>
      <c r="D12" s="41"/>
      <c r="E12" s="41"/>
      <c r="F12" s="76">
        <f t="shared" si="1"/>
        <v>0</v>
      </c>
      <c r="G12" s="91">
        <f t="shared" si="2"/>
      </c>
      <c r="H12" s="122"/>
      <c r="I12" s="122"/>
      <c r="J12" s="178">
        <f t="shared" si="3"/>
        <v>0</v>
      </c>
      <c r="K12" s="122"/>
      <c r="L12" s="178">
        <f t="shared" si="4"/>
        <v>0</v>
      </c>
      <c r="M12" s="122"/>
      <c r="N12" s="178">
        <f t="shared" si="5"/>
        <v>0</v>
      </c>
      <c r="O12" s="122"/>
      <c r="P12" s="178">
        <f t="shared" si="6"/>
        <v>0</v>
      </c>
      <c r="Q12" s="122"/>
      <c r="R12" s="178">
        <f t="shared" si="7"/>
        <v>0</v>
      </c>
      <c r="S12" s="258"/>
      <c r="T12" s="494" t="s">
        <v>220</v>
      </c>
      <c r="U12" s="494"/>
      <c r="V12" s="494"/>
      <c r="W12" s="494"/>
      <c r="X12" s="494"/>
      <c r="Y12" s="494"/>
    </row>
    <row r="13" spans="1:25" ht="12.75">
      <c r="A13" s="76" t="s">
        <v>5</v>
      </c>
      <c r="B13" s="76">
        <f t="shared" si="0"/>
        <v>8</v>
      </c>
      <c r="C13" s="41"/>
      <c r="D13" s="41"/>
      <c r="E13" s="41"/>
      <c r="F13" s="76">
        <f t="shared" si="1"/>
        <v>0</v>
      </c>
      <c r="G13" s="91">
        <f t="shared" si="2"/>
      </c>
      <c r="H13" s="122"/>
      <c r="I13" s="122"/>
      <c r="J13" s="178">
        <f t="shared" si="3"/>
        <v>0</v>
      </c>
      <c r="K13" s="122"/>
      <c r="L13" s="178">
        <f t="shared" si="4"/>
        <v>0</v>
      </c>
      <c r="M13" s="122"/>
      <c r="N13" s="178">
        <f t="shared" si="5"/>
        <v>0</v>
      </c>
      <c r="O13" s="122"/>
      <c r="P13" s="178">
        <f t="shared" si="6"/>
        <v>0</v>
      </c>
      <c r="Q13" s="122"/>
      <c r="R13" s="178">
        <f t="shared" si="7"/>
        <v>0</v>
      </c>
      <c r="S13" s="258"/>
      <c r="T13" s="494"/>
      <c r="U13" s="494"/>
      <c r="V13" s="494"/>
      <c r="W13" s="494"/>
      <c r="X13" s="494"/>
      <c r="Y13" s="494"/>
    </row>
    <row r="14" spans="1:25" s="8" customFormat="1" ht="12.75">
      <c r="A14" s="410" t="s">
        <v>141</v>
      </c>
      <c r="B14" s="411"/>
      <c r="C14" s="13">
        <f>SUM(C7:C13)</f>
        <v>0</v>
      </c>
      <c r="D14" s="13">
        <f>SUM(D7:D13)+ROUNDDOWN(F14/60,0)</f>
        <v>0</v>
      </c>
      <c r="E14" s="13">
        <f>F14-60*ROUNDDOWN(F14/60,0)</f>
        <v>0</v>
      </c>
      <c r="F14" s="145">
        <f>SUM(F7:F13)</f>
        <v>0</v>
      </c>
      <c r="G14" s="196">
        <f>IF((D14*60+E14)=0,0,ROUND((C14*60)/(D14*60+E14),1))</f>
        <v>0</v>
      </c>
      <c r="H14" s="27">
        <f>SUM(H7:H13)</f>
        <v>0</v>
      </c>
      <c r="I14" s="27">
        <f>IF(SUM(I7:I13)=0,0,ROUND(AVERAGE(I7:I13),0))</f>
        <v>0</v>
      </c>
      <c r="J14" s="179">
        <f>IF(J13=0,0,1)</f>
        <v>0</v>
      </c>
      <c r="K14" s="27">
        <f>IF(SUM(K7:K13)=0,0,ROUND(AVERAGE(K7:K13),0))</f>
        <v>0</v>
      </c>
      <c r="L14" s="179">
        <f>IF(L13=0,0,1)</f>
        <v>0</v>
      </c>
      <c r="M14" s="27">
        <f>IF(SUM(M7:M13)=0,0,ROUND(AVERAGE(M7:M13),0))</f>
        <v>0</v>
      </c>
      <c r="N14" s="179">
        <f>IF(N13=0,0,1)</f>
        <v>0</v>
      </c>
      <c r="O14" s="27">
        <f>IF(SUM(O7:O13)=0,0,ROUND(AVERAGE(O7:O13),0))</f>
        <v>0</v>
      </c>
      <c r="P14" s="179">
        <f>IF(P13=0,0,1)</f>
        <v>0</v>
      </c>
      <c r="Q14" s="27">
        <f>IF(SUM(Q7:Q13)=0,0,ROUND(AVERAGE(Q7:Q13),0))</f>
        <v>0</v>
      </c>
      <c r="R14" s="179">
        <f>IF(R13=0,0,1)</f>
        <v>0</v>
      </c>
      <c r="S14" s="257"/>
      <c r="T14" s="497"/>
      <c r="U14" s="497"/>
      <c r="V14" s="497"/>
      <c r="W14" s="497"/>
      <c r="X14" s="497"/>
      <c r="Y14" s="497"/>
    </row>
    <row r="15" spans="1:25" ht="12.75">
      <c r="A15" s="2" t="s">
        <v>6</v>
      </c>
      <c r="B15" s="2">
        <f>B13+1</f>
        <v>9</v>
      </c>
      <c r="C15" s="41"/>
      <c r="D15" s="41"/>
      <c r="E15" s="41"/>
      <c r="F15" s="76">
        <f>E15</f>
        <v>0</v>
      </c>
      <c r="G15" s="91">
        <f aca="true" t="shared" si="8" ref="G15:G36">IF((D15*60+F15)=0,"",ROUND((C15*60)/(D15*60+F15),1))</f>
      </c>
      <c r="H15" s="122"/>
      <c r="I15" s="122"/>
      <c r="J15" s="178">
        <f>IF(I15="",0,1)</f>
        <v>0</v>
      </c>
      <c r="K15" s="122"/>
      <c r="L15" s="178">
        <f>IF(K15="",0,1)</f>
        <v>0</v>
      </c>
      <c r="M15" s="122"/>
      <c r="N15" s="178">
        <f>IF(M15="",0,1)</f>
        <v>0</v>
      </c>
      <c r="O15" s="122"/>
      <c r="P15" s="178">
        <f>IF(O15="",0,1)</f>
        <v>0</v>
      </c>
      <c r="Q15" s="122"/>
      <c r="R15" s="178">
        <f>IF(Q15="",0,1)</f>
        <v>0</v>
      </c>
      <c r="S15" s="258"/>
      <c r="T15" s="494"/>
      <c r="U15" s="494"/>
      <c r="V15" s="494"/>
      <c r="W15" s="494"/>
      <c r="X15" s="494"/>
      <c r="Y15" s="494"/>
    </row>
    <row r="16" spans="1:25" ht="12.75">
      <c r="A16" s="2" t="s">
        <v>7</v>
      </c>
      <c r="B16" s="2">
        <f t="shared" si="0"/>
        <v>10</v>
      </c>
      <c r="C16" s="41"/>
      <c r="D16" s="41"/>
      <c r="E16" s="41"/>
      <c r="F16" s="76">
        <f aca="true" t="shared" si="9" ref="F16:F21">E16</f>
        <v>0</v>
      </c>
      <c r="G16" s="91">
        <f t="shared" si="8"/>
      </c>
      <c r="H16" s="122"/>
      <c r="I16" s="122"/>
      <c r="J16" s="178">
        <f aca="true" t="shared" si="10" ref="J16:J21">IF(I16="",J15,J15+1)</f>
        <v>0</v>
      </c>
      <c r="K16" s="122"/>
      <c r="L16" s="178">
        <f aca="true" t="shared" si="11" ref="L16:L21">IF(K16="",L15,L15+1)</f>
        <v>0</v>
      </c>
      <c r="M16" s="122"/>
      <c r="N16" s="178">
        <f aca="true" t="shared" si="12" ref="N16:N21">IF(M16="",N15,N15+1)</f>
        <v>0</v>
      </c>
      <c r="O16" s="122"/>
      <c r="P16" s="178">
        <f aca="true" t="shared" si="13" ref="P16:P21">IF(O16="",P15,P15+1)</f>
        <v>0</v>
      </c>
      <c r="Q16" s="122"/>
      <c r="R16" s="178">
        <f aca="true" t="shared" si="14" ref="R16:R21">IF(Q16="",R15,R15+1)</f>
        <v>0</v>
      </c>
      <c r="S16" s="258"/>
      <c r="T16" s="494"/>
      <c r="U16" s="494"/>
      <c r="V16" s="494"/>
      <c r="W16" s="494"/>
      <c r="X16" s="494"/>
      <c r="Y16" s="494"/>
    </row>
    <row r="17" spans="1:25" ht="12.75">
      <c r="A17" s="2" t="s">
        <v>8</v>
      </c>
      <c r="B17" s="2">
        <f t="shared" si="0"/>
        <v>11</v>
      </c>
      <c r="C17" s="41"/>
      <c r="D17" s="41"/>
      <c r="E17" s="41"/>
      <c r="F17" s="76">
        <f t="shared" si="9"/>
        <v>0</v>
      </c>
      <c r="G17" s="91">
        <f t="shared" si="8"/>
      </c>
      <c r="H17" s="122"/>
      <c r="I17" s="122"/>
      <c r="J17" s="178">
        <f t="shared" si="10"/>
        <v>0</v>
      </c>
      <c r="K17" s="122"/>
      <c r="L17" s="178">
        <f t="shared" si="11"/>
        <v>0</v>
      </c>
      <c r="M17" s="122"/>
      <c r="N17" s="178">
        <f t="shared" si="12"/>
        <v>0</v>
      </c>
      <c r="O17" s="122"/>
      <c r="P17" s="178">
        <f t="shared" si="13"/>
        <v>0</v>
      </c>
      <c r="Q17" s="122"/>
      <c r="R17" s="178">
        <f t="shared" si="14"/>
        <v>0</v>
      </c>
      <c r="S17" s="258"/>
      <c r="T17" s="494"/>
      <c r="U17" s="494"/>
      <c r="V17" s="494"/>
      <c r="W17" s="494"/>
      <c r="X17" s="494"/>
      <c r="Y17" s="494"/>
    </row>
    <row r="18" spans="1:25" ht="12.75">
      <c r="A18" s="2" t="s">
        <v>2</v>
      </c>
      <c r="B18" s="2">
        <f t="shared" si="0"/>
        <v>12</v>
      </c>
      <c r="C18" s="41"/>
      <c r="D18" s="41"/>
      <c r="E18" s="41"/>
      <c r="F18" s="76">
        <f t="shared" si="9"/>
        <v>0</v>
      </c>
      <c r="G18" s="91">
        <f t="shared" si="8"/>
      </c>
      <c r="H18" s="122"/>
      <c r="I18" s="122"/>
      <c r="J18" s="178">
        <f t="shared" si="10"/>
        <v>0</v>
      </c>
      <c r="K18" s="122"/>
      <c r="L18" s="178">
        <f t="shared" si="11"/>
        <v>0</v>
      </c>
      <c r="M18" s="122"/>
      <c r="N18" s="178">
        <f t="shared" si="12"/>
        <v>0</v>
      </c>
      <c r="O18" s="122"/>
      <c r="P18" s="178">
        <f t="shared" si="13"/>
        <v>0</v>
      </c>
      <c r="Q18" s="122"/>
      <c r="R18" s="178">
        <f t="shared" si="14"/>
        <v>0</v>
      </c>
      <c r="S18" s="258"/>
      <c r="T18" s="494"/>
      <c r="U18" s="494"/>
      <c r="V18" s="494"/>
      <c r="W18" s="494"/>
      <c r="X18" s="494"/>
      <c r="Y18" s="494"/>
    </row>
    <row r="19" spans="1:25" ht="12.75">
      <c r="A19" s="2" t="s">
        <v>3</v>
      </c>
      <c r="B19" s="2">
        <f t="shared" si="0"/>
        <v>13</v>
      </c>
      <c r="C19" s="41"/>
      <c r="D19" s="41"/>
      <c r="E19" s="41"/>
      <c r="F19" s="76">
        <f t="shared" si="9"/>
        <v>0</v>
      </c>
      <c r="G19" s="91">
        <f t="shared" si="8"/>
      </c>
      <c r="H19" s="122"/>
      <c r="I19" s="122"/>
      <c r="J19" s="178">
        <f t="shared" si="10"/>
        <v>0</v>
      </c>
      <c r="K19" s="122"/>
      <c r="L19" s="178">
        <f t="shared" si="11"/>
        <v>0</v>
      </c>
      <c r="M19" s="122"/>
      <c r="N19" s="178">
        <f t="shared" si="12"/>
        <v>0</v>
      </c>
      <c r="O19" s="122"/>
      <c r="P19" s="178">
        <f t="shared" si="13"/>
        <v>0</v>
      </c>
      <c r="Q19" s="122"/>
      <c r="R19" s="178">
        <f t="shared" si="14"/>
        <v>0</v>
      </c>
      <c r="S19" s="258"/>
      <c r="T19" s="494"/>
      <c r="U19" s="494"/>
      <c r="V19" s="494"/>
      <c r="W19" s="494"/>
      <c r="X19" s="494"/>
      <c r="Y19" s="494"/>
    </row>
    <row r="20" spans="1:25" ht="12.75">
      <c r="A20" s="2" t="s">
        <v>4</v>
      </c>
      <c r="B20" s="2">
        <f t="shared" si="0"/>
        <v>14</v>
      </c>
      <c r="C20" s="41"/>
      <c r="D20" s="41"/>
      <c r="E20" s="41"/>
      <c r="F20" s="76">
        <f t="shared" si="9"/>
        <v>0</v>
      </c>
      <c r="G20" s="91">
        <f t="shared" si="8"/>
      </c>
      <c r="H20" s="122"/>
      <c r="I20" s="122"/>
      <c r="J20" s="178">
        <f t="shared" si="10"/>
        <v>0</v>
      </c>
      <c r="K20" s="122"/>
      <c r="L20" s="178">
        <f t="shared" si="11"/>
        <v>0</v>
      </c>
      <c r="M20" s="122"/>
      <c r="N20" s="178">
        <f t="shared" si="12"/>
        <v>0</v>
      </c>
      <c r="O20" s="122"/>
      <c r="P20" s="178">
        <f t="shared" si="13"/>
        <v>0</v>
      </c>
      <c r="Q20" s="122"/>
      <c r="R20" s="178">
        <f t="shared" si="14"/>
        <v>0</v>
      </c>
      <c r="S20" s="267"/>
      <c r="T20" s="494"/>
      <c r="U20" s="494"/>
      <c r="V20" s="494"/>
      <c r="W20" s="494"/>
      <c r="X20" s="494"/>
      <c r="Y20" s="494"/>
    </row>
    <row r="21" spans="1:25" ht="12.75">
      <c r="A21" s="76" t="s">
        <v>5</v>
      </c>
      <c r="B21" s="76">
        <f t="shared" si="0"/>
        <v>15</v>
      </c>
      <c r="C21" s="41"/>
      <c r="D21" s="41"/>
      <c r="E21" s="41"/>
      <c r="F21" s="76">
        <f t="shared" si="9"/>
        <v>0</v>
      </c>
      <c r="G21" s="91">
        <f t="shared" si="8"/>
      </c>
      <c r="H21" s="122"/>
      <c r="I21" s="122"/>
      <c r="J21" s="178">
        <f t="shared" si="10"/>
        <v>0</v>
      </c>
      <c r="K21" s="122"/>
      <c r="L21" s="178">
        <f t="shared" si="11"/>
        <v>0</v>
      </c>
      <c r="M21" s="122"/>
      <c r="N21" s="178">
        <f t="shared" si="12"/>
        <v>0</v>
      </c>
      <c r="O21" s="122"/>
      <c r="P21" s="178">
        <f t="shared" si="13"/>
        <v>0</v>
      </c>
      <c r="Q21" s="122"/>
      <c r="R21" s="178">
        <f t="shared" si="14"/>
        <v>0</v>
      </c>
      <c r="S21" s="267"/>
      <c r="T21" s="499"/>
      <c r="U21" s="499"/>
      <c r="V21" s="499"/>
      <c r="W21" s="499"/>
      <c r="X21" s="499"/>
      <c r="Y21" s="499"/>
    </row>
    <row r="22" spans="1:25" s="8" customFormat="1" ht="12.75">
      <c r="A22" s="410" t="s">
        <v>63</v>
      </c>
      <c r="B22" s="411"/>
      <c r="C22" s="13">
        <f>SUM(C15:C21)</f>
        <v>0</v>
      </c>
      <c r="D22" s="13">
        <f>SUM(D15:D21)+ROUNDDOWN(F22/60,0)</f>
        <v>0</v>
      </c>
      <c r="E22" s="13">
        <f>F22-60*ROUNDDOWN(F22/60,0)</f>
        <v>0</v>
      </c>
      <c r="F22" s="145">
        <f>SUM(F15:F21)</f>
        <v>0</v>
      </c>
      <c r="G22" s="53">
        <f>IF((D22*60+E22)=0,0,ROUND((C22*60)/(D22*60+E22),1))</f>
        <v>0</v>
      </c>
      <c r="H22" s="27">
        <f>SUM(H15:H21)</f>
        <v>0</v>
      </c>
      <c r="I22" s="27">
        <f>IF(SUM(I15:I21)=0,0,ROUND(AVERAGE(I15:I21),0))</f>
        <v>0</v>
      </c>
      <c r="J22" s="179">
        <f>IF(J21=0,0,1)</f>
        <v>0</v>
      </c>
      <c r="K22" s="27">
        <f>IF(SUM(K15:K21)=0,0,ROUND(AVERAGE(K15:K21),0))</f>
        <v>0</v>
      </c>
      <c r="L22" s="179">
        <f>IF(L21=0,0,1)</f>
        <v>0</v>
      </c>
      <c r="M22" s="27">
        <f>IF(SUM(M15:M21)=0,0,ROUND(AVERAGE(M15:M21),0))</f>
        <v>0</v>
      </c>
      <c r="N22" s="179">
        <f>IF(N21=0,0,1)</f>
        <v>0</v>
      </c>
      <c r="O22" s="27">
        <f>IF(SUM(O15:O21)=0,0,ROUND(AVERAGE(O15:O21),0))</f>
        <v>0</v>
      </c>
      <c r="P22" s="179">
        <f>IF(P21=0,0,1)</f>
        <v>0</v>
      </c>
      <c r="Q22" s="27">
        <f>IF(SUM(Q15:Q21)=0,0,ROUND(AVERAGE(Q15:Q21),0))</f>
        <v>0</v>
      </c>
      <c r="R22" s="179">
        <f>IF(R21=0,0,1)</f>
        <v>0</v>
      </c>
      <c r="S22" s="131"/>
      <c r="T22" s="498"/>
      <c r="U22" s="498"/>
      <c r="V22" s="498"/>
      <c r="W22" s="498"/>
      <c r="X22" s="498"/>
      <c r="Y22" s="498"/>
    </row>
    <row r="23" spans="1:25" ht="12.75">
      <c r="A23" s="2" t="s">
        <v>6</v>
      </c>
      <c r="B23" s="2">
        <f>B21+1</f>
        <v>16</v>
      </c>
      <c r="C23" s="41"/>
      <c r="D23" s="41"/>
      <c r="E23" s="41"/>
      <c r="F23" s="76">
        <f aca="true" t="shared" si="15" ref="F23:F36">E23</f>
        <v>0</v>
      </c>
      <c r="G23" s="91">
        <f t="shared" si="8"/>
      </c>
      <c r="H23" s="122"/>
      <c r="I23" s="122"/>
      <c r="J23" s="178">
        <f>IF(I23="",0,1)</f>
        <v>0</v>
      </c>
      <c r="K23" s="122"/>
      <c r="L23" s="178">
        <f>IF(K23="",0,1)</f>
        <v>0</v>
      </c>
      <c r="M23" s="122"/>
      <c r="N23" s="178">
        <f>IF(M23="",0,1)</f>
        <v>0</v>
      </c>
      <c r="O23" s="122"/>
      <c r="P23" s="178">
        <f>IF(O23="",0,1)</f>
        <v>0</v>
      </c>
      <c r="Q23" s="122"/>
      <c r="R23" s="178">
        <f>IF(Q23="",0,1)</f>
        <v>0</v>
      </c>
      <c r="S23" s="267"/>
      <c r="T23" s="499"/>
      <c r="U23" s="499"/>
      <c r="V23" s="499"/>
      <c r="W23" s="499"/>
      <c r="X23" s="499"/>
      <c r="Y23" s="499"/>
    </row>
    <row r="24" spans="1:25" ht="12.75">
      <c r="A24" s="2" t="s">
        <v>7</v>
      </c>
      <c r="B24" s="2">
        <f t="shared" si="0"/>
        <v>17</v>
      </c>
      <c r="C24" s="41"/>
      <c r="D24" s="41"/>
      <c r="E24" s="41"/>
      <c r="F24" s="76">
        <f t="shared" si="15"/>
        <v>0</v>
      </c>
      <c r="G24" s="91">
        <f t="shared" si="8"/>
      </c>
      <c r="H24" s="122"/>
      <c r="I24" s="122"/>
      <c r="J24" s="178">
        <f aca="true" t="shared" si="16" ref="J24:J29">IF(I24="",J23,J23+1)</f>
        <v>0</v>
      </c>
      <c r="K24" s="122"/>
      <c r="L24" s="178">
        <f aca="true" t="shared" si="17" ref="L24:L29">IF(K24="",L23,L23+1)</f>
        <v>0</v>
      </c>
      <c r="M24" s="122"/>
      <c r="N24" s="178">
        <f aca="true" t="shared" si="18" ref="N24:N29">IF(M24="",N23,N23+1)</f>
        <v>0</v>
      </c>
      <c r="O24" s="122"/>
      <c r="P24" s="178">
        <f aca="true" t="shared" si="19" ref="P24:P29">IF(O24="",P23,P23+1)</f>
        <v>0</v>
      </c>
      <c r="Q24" s="122"/>
      <c r="R24" s="178">
        <f aca="true" t="shared" si="20" ref="R24:R29">IF(Q24="",R23,R23+1)</f>
        <v>0</v>
      </c>
      <c r="S24" s="267"/>
      <c r="T24" s="499"/>
      <c r="U24" s="499"/>
      <c r="V24" s="499"/>
      <c r="W24" s="499"/>
      <c r="X24" s="499"/>
      <c r="Y24" s="499"/>
    </row>
    <row r="25" spans="1:25" ht="12.75">
      <c r="A25" s="2" t="s">
        <v>8</v>
      </c>
      <c r="B25" s="2">
        <f t="shared" si="0"/>
        <v>18</v>
      </c>
      <c r="C25" s="41"/>
      <c r="D25" s="41"/>
      <c r="E25" s="41"/>
      <c r="F25" s="76">
        <f t="shared" si="15"/>
        <v>0</v>
      </c>
      <c r="G25" s="91">
        <f t="shared" si="8"/>
      </c>
      <c r="H25" s="122"/>
      <c r="I25" s="122"/>
      <c r="J25" s="178">
        <f t="shared" si="16"/>
        <v>0</v>
      </c>
      <c r="K25" s="122"/>
      <c r="L25" s="178">
        <f t="shared" si="17"/>
        <v>0</v>
      </c>
      <c r="M25" s="122"/>
      <c r="N25" s="178">
        <f t="shared" si="18"/>
        <v>0</v>
      </c>
      <c r="O25" s="122"/>
      <c r="P25" s="178">
        <f t="shared" si="19"/>
        <v>0</v>
      </c>
      <c r="Q25" s="122"/>
      <c r="R25" s="178">
        <f t="shared" si="20"/>
        <v>0</v>
      </c>
      <c r="S25" s="267"/>
      <c r="T25" s="499"/>
      <c r="U25" s="499"/>
      <c r="V25" s="499"/>
      <c r="W25" s="499"/>
      <c r="X25" s="499"/>
      <c r="Y25" s="499"/>
    </row>
    <row r="26" spans="1:25" ht="12.75">
      <c r="A26" s="2" t="s">
        <v>2</v>
      </c>
      <c r="B26" s="2">
        <f t="shared" si="0"/>
        <v>19</v>
      </c>
      <c r="C26" s="41"/>
      <c r="D26" s="41"/>
      <c r="E26" s="41"/>
      <c r="F26" s="76">
        <f t="shared" si="15"/>
        <v>0</v>
      </c>
      <c r="G26" s="91">
        <f t="shared" si="8"/>
      </c>
      <c r="H26" s="122"/>
      <c r="I26" s="122"/>
      <c r="J26" s="178">
        <f t="shared" si="16"/>
        <v>0</v>
      </c>
      <c r="K26" s="122"/>
      <c r="L26" s="178">
        <f t="shared" si="17"/>
        <v>0</v>
      </c>
      <c r="M26" s="122"/>
      <c r="N26" s="178">
        <f t="shared" si="18"/>
        <v>0</v>
      </c>
      <c r="O26" s="122"/>
      <c r="P26" s="178">
        <f t="shared" si="19"/>
        <v>0</v>
      </c>
      <c r="Q26" s="122"/>
      <c r="R26" s="178">
        <f t="shared" si="20"/>
        <v>0</v>
      </c>
      <c r="S26" s="267"/>
      <c r="T26" s="499"/>
      <c r="U26" s="499"/>
      <c r="V26" s="499"/>
      <c r="W26" s="499"/>
      <c r="X26" s="499"/>
      <c r="Y26" s="499"/>
    </row>
    <row r="27" spans="1:25" ht="12.75">
      <c r="A27" s="2" t="s">
        <v>3</v>
      </c>
      <c r="B27" s="2">
        <f>B26+1</f>
        <v>20</v>
      </c>
      <c r="C27" s="41"/>
      <c r="D27" s="41"/>
      <c r="E27" s="41"/>
      <c r="F27" s="76">
        <f t="shared" si="15"/>
        <v>0</v>
      </c>
      <c r="G27" s="91">
        <f t="shared" si="8"/>
      </c>
      <c r="H27" s="122"/>
      <c r="I27" s="122"/>
      <c r="J27" s="178">
        <f t="shared" si="16"/>
        <v>0</v>
      </c>
      <c r="K27" s="122"/>
      <c r="L27" s="178">
        <f t="shared" si="17"/>
        <v>0</v>
      </c>
      <c r="M27" s="122"/>
      <c r="N27" s="178">
        <f t="shared" si="18"/>
        <v>0</v>
      </c>
      <c r="O27" s="122"/>
      <c r="P27" s="178">
        <f t="shared" si="19"/>
        <v>0</v>
      </c>
      <c r="Q27" s="122"/>
      <c r="R27" s="178">
        <f t="shared" si="20"/>
        <v>0</v>
      </c>
      <c r="S27" s="267"/>
      <c r="T27" s="499"/>
      <c r="U27" s="499"/>
      <c r="V27" s="499"/>
      <c r="W27" s="499"/>
      <c r="X27" s="499"/>
      <c r="Y27" s="499"/>
    </row>
    <row r="28" spans="1:25" ht="12.75">
      <c r="A28" s="2" t="s">
        <v>4</v>
      </c>
      <c r="B28" s="2">
        <f>B27+1</f>
        <v>21</v>
      </c>
      <c r="C28" s="41"/>
      <c r="D28" s="41"/>
      <c r="E28" s="41"/>
      <c r="F28" s="76">
        <f t="shared" si="15"/>
        <v>0</v>
      </c>
      <c r="G28" s="91">
        <f t="shared" si="8"/>
      </c>
      <c r="H28" s="122"/>
      <c r="I28" s="122"/>
      <c r="J28" s="178">
        <f t="shared" si="16"/>
        <v>0</v>
      </c>
      <c r="K28" s="122"/>
      <c r="L28" s="178">
        <f t="shared" si="17"/>
        <v>0</v>
      </c>
      <c r="M28" s="122"/>
      <c r="N28" s="178">
        <f t="shared" si="18"/>
        <v>0</v>
      </c>
      <c r="O28" s="122"/>
      <c r="P28" s="178">
        <f t="shared" si="19"/>
        <v>0</v>
      </c>
      <c r="Q28" s="122"/>
      <c r="R28" s="178">
        <f t="shared" si="20"/>
        <v>0</v>
      </c>
      <c r="S28" s="267"/>
      <c r="T28" s="499"/>
      <c r="U28" s="499"/>
      <c r="V28" s="499"/>
      <c r="W28" s="499"/>
      <c r="X28" s="499"/>
      <c r="Y28" s="499"/>
    </row>
    <row r="29" spans="1:25" ht="12.75">
      <c r="A29" s="76" t="s">
        <v>5</v>
      </c>
      <c r="B29" s="76">
        <f>B28+1</f>
        <v>22</v>
      </c>
      <c r="C29" s="41"/>
      <c r="D29" s="41"/>
      <c r="E29" s="41"/>
      <c r="F29" s="76">
        <f t="shared" si="15"/>
        <v>0</v>
      </c>
      <c r="G29" s="91">
        <f t="shared" si="8"/>
      </c>
      <c r="H29" s="122"/>
      <c r="I29" s="122"/>
      <c r="J29" s="178">
        <f t="shared" si="16"/>
        <v>0</v>
      </c>
      <c r="K29" s="122"/>
      <c r="L29" s="178">
        <f t="shared" si="17"/>
        <v>0</v>
      </c>
      <c r="M29" s="122"/>
      <c r="N29" s="178">
        <f t="shared" si="18"/>
        <v>0</v>
      </c>
      <c r="O29" s="122"/>
      <c r="P29" s="178">
        <f t="shared" si="19"/>
        <v>0</v>
      </c>
      <c r="Q29" s="122"/>
      <c r="R29" s="178">
        <f t="shared" si="20"/>
        <v>0</v>
      </c>
      <c r="S29" s="267"/>
      <c r="T29" s="499"/>
      <c r="U29" s="499"/>
      <c r="V29" s="499"/>
      <c r="W29" s="499"/>
      <c r="X29" s="499"/>
      <c r="Y29" s="499"/>
    </row>
    <row r="30" spans="1:47" s="8" customFormat="1" ht="12.75">
      <c r="A30" s="410" t="s">
        <v>64</v>
      </c>
      <c r="B30" s="411"/>
      <c r="C30" s="13">
        <f>SUM(C23:C29)</f>
        <v>0</v>
      </c>
      <c r="D30" s="13">
        <f>SUM(D23:D29)+ROUNDDOWN(F30/60,0)</f>
        <v>0</v>
      </c>
      <c r="E30" s="13">
        <f>F30-60*ROUNDDOWN(F30/60,0)</f>
        <v>0</v>
      </c>
      <c r="F30" s="145">
        <f>SUM(F23:F29)</f>
        <v>0</v>
      </c>
      <c r="G30" s="53">
        <f>IF((D30*60+E30)=0,0,ROUND((C30*60)/(D30*60+E30),1))</f>
        <v>0</v>
      </c>
      <c r="H30" s="27">
        <f>SUM(H23:H29)</f>
        <v>0</v>
      </c>
      <c r="I30" s="27">
        <f>IF(SUM(I23:I29)=0,0,ROUND(AVERAGE(I23:I29),0))</f>
        <v>0</v>
      </c>
      <c r="J30" s="179">
        <f>IF(J29=0,0,1)</f>
        <v>0</v>
      </c>
      <c r="K30" s="27">
        <f>IF(SUM(K23:K29)=0,0,ROUND(AVERAGE(K23:K29),0))</f>
        <v>0</v>
      </c>
      <c r="L30" s="179">
        <f>IF(L29=0,0,1)</f>
        <v>0</v>
      </c>
      <c r="M30" s="27">
        <f>IF(SUM(M23:M29)=0,0,ROUND(AVERAGE(M23:M29),0))</f>
        <v>0</v>
      </c>
      <c r="N30" s="179">
        <f>IF(N29=0,0,1)</f>
        <v>0</v>
      </c>
      <c r="O30" s="27">
        <f>IF(SUM(O23:O29)=0,0,ROUND(AVERAGE(O23:O29),0))</f>
        <v>0</v>
      </c>
      <c r="P30" s="179">
        <f>IF(P29=0,0,1)</f>
        <v>0</v>
      </c>
      <c r="Q30" s="27">
        <f>IF(SUM(Q23:Q29)=0,0,ROUND(AVERAGE(Q23:Q29),0))</f>
        <v>0</v>
      </c>
      <c r="R30" s="179">
        <f>IF(R29=0,0,1)</f>
        <v>0</v>
      </c>
      <c r="S30" s="131"/>
      <c r="T30" s="498"/>
      <c r="U30" s="498"/>
      <c r="V30" s="498"/>
      <c r="W30" s="498"/>
      <c r="X30" s="498"/>
      <c r="Y30" s="498"/>
      <c r="AA30"/>
      <c r="AB30"/>
      <c r="AC30"/>
      <c r="AD30"/>
      <c r="AE30"/>
      <c r="AF30"/>
      <c r="AG30"/>
      <c r="AH30"/>
      <c r="AI30"/>
      <c r="AJ30"/>
      <c r="AK30"/>
      <c r="AL30"/>
      <c r="AM30"/>
      <c r="AN30"/>
      <c r="AO30"/>
      <c r="AP30"/>
      <c r="AQ30"/>
      <c r="AR30"/>
      <c r="AS30"/>
      <c r="AT30"/>
      <c r="AU30"/>
    </row>
    <row r="31" spans="1:47" s="89" customFormat="1" ht="12.75">
      <c r="A31" s="87" t="s">
        <v>110</v>
      </c>
      <c r="B31" s="86">
        <f>B29+1</f>
        <v>23</v>
      </c>
      <c r="C31" s="125"/>
      <c r="D31" s="125"/>
      <c r="E31" s="125"/>
      <c r="F31" s="76">
        <f t="shared" si="15"/>
        <v>0</v>
      </c>
      <c r="G31" s="91">
        <f t="shared" si="8"/>
      </c>
      <c r="H31" s="126"/>
      <c r="I31" s="126"/>
      <c r="J31" s="178">
        <f>IF(I31="",0,1)</f>
        <v>0</v>
      </c>
      <c r="K31" s="126"/>
      <c r="L31" s="178">
        <f>IF(K31="",0,1)</f>
        <v>0</v>
      </c>
      <c r="M31" s="126"/>
      <c r="N31" s="178">
        <f>IF(M31="",0,1)</f>
        <v>0</v>
      </c>
      <c r="O31" s="126"/>
      <c r="P31" s="178">
        <f>IF(O31="",0,1)</f>
        <v>0</v>
      </c>
      <c r="Q31" s="126"/>
      <c r="R31" s="178">
        <f>IF(Q31="",0,1)</f>
        <v>0</v>
      </c>
      <c r="S31" s="267"/>
      <c r="T31" s="490" t="s">
        <v>221</v>
      </c>
      <c r="U31" s="490"/>
      <c r="V31" s="490"/>
      <c r="W31" s="490"/>
      <c r="X31" s="490"/>
      <c r="Y31" s="490"/>
      <c r="Z31"/>
      <c r="AA31"/>
      <c r="AB31"/>
      <c r="AC31"/>
      <c r="AD31"/>
      <c r="AE31"/>
      <c r="AF31"/>
      <c r="AG31"/>
      <c r="AH31"/>
      <c r="AI31"/>
      <c r="AJ31"/>
      <c r="AK31"/>
      <c r="AL31"/>
      <c r="AM31"/>
      <c r="AN31"/>
      <c r="AO31"/>
      <c r="AP31"/>
      <c r="AQ31"/>
      <c r="AR31"/>
      <c r="AS31"/>
      <c r="AT31"/>
      <c r="AU31"/>
    </row>
    <row r="32" spans="1:47" s="89" customFormat="1" ht="12.75">
      <c r="A32" s="87" t="s">
        <v>115</v>
      </c>
      <c r="B32" s="86">
        <f>B31+1</f>
        <v>24</v>
      </c>
      <c r="C32" s="125"/>
      <c r="D32" s="125"/>
      <c r="E32" s="125"/>
      <c r="F32" s="76">
        <f t="shared" si="15"/>
        <v>0</v>
      </c>
      <c r="G32" s="91">
        <f t="shared" si="8"/>
      </c>
      <c r="H32" s="126"/>
      <c r="I32" s="126"/>
      <c r="J32" s="178">
        <f>IF(I32="",J31,J31+1)</f>
        <v>0</v>
      </c>
      <c r="K32" s="126"/>
      <c r="L32" s="178">
        <f>IF(K32="",L31,L31+1)</f>
        <v>0</v>
      </c>
      <c r="M32" s="126"/>
      <c r="N32" s="178">
        <f>IF(M32="",N31,N31+1)</f>
        <v>0</v>
      </c>
      <c r="O32" s="126"/>
      <c r="P32" s="178">
        <f>IF(O32="",P31,P31+1)</f>
        <v>0</v>
      </c>
      <c r="Q32" s="126"/>
      <c r="R32" s="178">
        <f>IF(Q32="",R31,R31+1)</f>
        <v>0</v>
      </c>
      <c r="S32" s="267"/>
      <c r="T32" s="491"/>
      <c r="U32" s="491"/>
      <c r="V32" s="491"/>
      <c r="W32" s="491"/>
      <c r="X32" s="491"/>
      <c r="Y32" s="491"/>
      <c r="Z32"/>
      <c r="AA32"/>
      <c r="AB32"/>
      <c r="AC32"/>
      <c r="AD32"/>
      <c r="AE32"/>
      <c r="AF32"/>
      <c r="AG32"/>
      <c r="AH32"/>
      <c r="AI32"/>
      <c r="AJ32"/>
      <c r="AK32"/>
      <c r="AL32"/>
      <c r="AM32"/>
      <c r="AN32"/>
      <c r="AO32"/>
      <c r="AP32"/>
      <c r="AQ32"/>
      <c r="AR32"/>
      <c r="AS32"/>
      <c r="AT32"/>
      <c r="AU32"/>
    </row>
    <row r="33" spans="1:47" s="89" customFormat="1" ht="12.75">
      <c r="A33" s="87" t="s">
        <v>116</v>
      </c>
      <c r="B33" s="86">
        <f>B32+1</f>
        <v>25</v>
      </c>
      <c r="C33" s="125"/>
      <c r="D33" s="125"/>
      <c r="E33" s="125"/>
      <c r="F33" s="76">
        <f t="shared" si="15"/>
        <v>0</v>
      </c>
      <c r="G33" s="91">
        <f t="shared" si="8"/>
      </c>
      <c r="H33" s="126"/>
      <c r="I33" s="126"/>
      <c r="J33" s="178">
        <f>IF(I33="",J32,J32+1)</f>
        <v>0</v>
      </c>
      <c r="K33" s="126"/>
      <c r="L33" s="178">
        <f>IF(K33="",L32,L32+1)</f>
        <v>0</v>
      </c>
      <c r="M33" s="126"/>
      <c r="N33" s="178">
        <f>IF(M33="",N32,N32+1)</f>
        <v>0</v>
      </c>
      <c r="O33" s="126"/>
      <c r="P33" s="178">
        <f>IF(O33="",P32,P32+1)</f>
        <v>0</v>
      </c>
      <c r="Q33" s="126"/>
      <c r="R33" s="178">
        <f>IF(Q33="",R32,R32+1)</f>
        <v>0</v>
      </c>
      <c r="S33" s="267"/>
      <c r="T33" s="491"/>
      <c r="U33" s="491"/>
      <c r="V33" s="491"/>
      <c r="W33" s="491"/>
      <c r="X33" s="491"/>
      <c r="Y33" s="491"/>
      <c r="Z33"/>
      <c r="AA33"/>
      <c r="AB33"/>
      <c r="AC33"/>
      <c r="AD33"/>
      <c r="AE33"/>
      <c r="AF33"/>
      <c r="AG33"/>
      <c r="AH33"/>
      <c r="AI33"/>
      <c r="AJ33"/>
      <c r="AK33"/>
      <c r="AL33"/>
      <c r="AM33"/>
      <c r="AN33"/>
      <c r="AO33"/>
      <c r="AP33"/>
      <c r="AQ33"/>
      <c r="AR33"/>
      <c r="AS33"/>
      <c r="AT33"/>
      <c r="AU33"/>
    </row>
    <row r="34" spans="1:47" s="89" customFormat="1" ht="12.75">
      <c r="A34" s="87" t="s">
        <v>2</v>
      </c>
      <c r="B34" s="86">
        <f>B33+1</f>
        <v>26</v>
      </c>
      <c r="C34" s="125"/>
      <c r="D34" s="125"/>
      <c r="E34" s="125"/>
      <c r="F34" s="76">
        <f t="shared" si="15"/>
        <v>0</v>
      </c>
      <c r="G34" s="91">
        <f t="shared" si="8"/>
      </c>
      <c r="H34" s="126"/>
      <c r="I34" s="126"/>
      <c r="J34" s="178">
        <f>IF(I34="",J33,J33+1)</f>
        <v>0</v>
      </c>
      <c r="K34" s="126"/>
      <c r="L34" s="178">
        <f>IF(K34="",L33,L33+1)</f>
        <v>0</v>
      </c>
      <c r="M34" s="126"/>
      <c r="N34" s="178">
        <f>IF(M34="",N33,N33+1)</f>
        <v>0</v>
      </c>
      <c r="O34" s="126"/>
      <c r="P34" s="178">
        <f>IF(O34="",P33,P33+1)</f>
        <v>0</v>
      </c>
      <c r="Q34" s="126"/>
      <c r="R34" s="178">
        <f>IF(Q34="",R33,R33+1)</f>
        <v>0</v>
      </c>
      <c r="S34" s="267"/>
      <c r="T34" s="491"/>
      <c r="U34" s="491"/>
      <c r="V34" s="491"/>
      <c r="W34" s="491"/>
      <c r="X34" s="491"/>
      <c r="Y34" s="491"/>
      <c r="Z34"/>
      <c r="AA34"/>
      <c r="AB34"/>
      <c r="AC34"/>
      <c r="AD34"/>
      <c r="AE34"/>
      <c r="AF34"/>
      <c r="AG34"/>
      <c r="AH34"/>
      <c r="AI34"/>
      <c r="AJ34"/>
      <c r="AK34"/>
      <c r="AL34"/>
      <c r="AM34"/>
      <c r="AN34"/>
      <c r="AO34"/>
      <c r="AP34"/>
      <c r="AQ34"/>
      <c r="AR34"/>
      <c r="AS34"/>
      <c r="AT34"/>
      <c r="AU34"/>
    </row>
    <row r="35" spans="1:47" s="89" customFormat="1" ht="12.75">
      <c r="A35" s="87" t="s">
        <v>107</v>
      </c>
      <c r="B35" s="86">
        <f>B34+1</f>
        <v>27</v>
      </c>
      <c r="C35" s="125"/>
      <c r="D35" s="125"/>
      <c r="E35" s="125"/>
      <c r="F35" s="76">
        <f t="shared" si="15"/>
        <v>0</v>
      </c>
      <c r="G35" s="91">
        <f t="shared" si="8"/>
      </c>
      <c r="H35" s="126"/>
      <c r="I35" s="126"/>
      <c r="J35" s="178">
        <f>IF(I35="",J34,J34+1)</f>
        <v>0</v>
      </c>
      <c r="K35" s="126"/>
      <c r="L35" s="178">
        <f>IF(K35="",L34,L34+1)</f>
        <v>0</v>
      </c>
      <c r="M35" s="126"/>
      <c r="N35" s="178">
        <f>IF(M35="",N34,N34+1)</f>
        <v>0</v>
      </c>
      <c r="O35" s="126"/>
      <c r="P35" s="178">
        <f>IF(O35="",P34,P34+1)</f>
        <v>0</v>
      </c>
      <c r="Q35" s="126"/>
      <c r="R35" s="178">
        <f>IF(Q35="",R34,R34+1)</f>
        <v>0</v>
      </c>
      <c r="S35" s="267"/>
      <c r="T35" s="491"/>
      <c r="U35" s="491"/>
      <c r="V35" s="491"/>
      <c r="W35" s="491"/>
      <c r="X35" s="491"/>
      <c r="Y35" s="491"/>
      <c r="Z35"/>
      <c r="AA35"/>
      <c r="AB35"/>
      <c r="AC35"/>
      <c r="AD35"/>
      <c r="AE35"/>
      <c r="AF35"/>
      <c r="AG35"/>
      <c r="AH35"/>
      <c r="AI35"/>
      <c r="AJ35"/>
      <c r="AK35"/>
      <c r="AL35"/>
      <c r="AM35"/>
      <c r="AN35"/>
      <c r="AO35"/>
      <c r="AP35"/>
      <c r="AQ35"/>
      <c r="AR35"/>
      <c r="AS35"/>
      <c r="AT35"/>
      <c r="AU35"/>
    </row>
    <row r="36" spans="1:47" s="89" customFormat="1" ht="12.75">
      <c r="A36" s="266" t="s">
        <v>108</v>
      </c>
      <c r="B36" s="321">
        <f>B35+1</f>
        <v>28</v>
      </c>
      <c r="C36" s="125"/>
      <c r="D36" s="125"/>
      <c r="E36" s="125"/>
      <c r="F36" s="76">
        <f t="shared" si="15"/>
        <v>0</v>
      </c>
      <c r="G36" s="91">
        <f t="shared" si="8"/>
      </c>
      <c r="H36" s="126"/>
      <c r="I36" s="126"/>
      <c r="J36" s="178">
        <f>IF(I36="",J35,J35+1)</f>
        <v>0</v>
      </c>
      <c r="K36" s="126"/>
      <c r="L36" s="178">
        <f>IF(K36="",L35,L35+1)</f>
        <v>0</v>
      </c>
      <c r="M36" s="126"/>
      <c r="N36" s="178">
        <f>IF(M36="",N35,N35+1)</f>
        <v>0</v>
      </c>
      <c r="O36" s="126"/>
      <c r="P36" s="178">
        <f>IF(O36="",P35,P35+1)</f>
        <v>0</v>
      </c>
      <c r="Q36" s="126"/>
      <c r="R36" s="178">
        <f>IF(Q36="",R35,R35+1)</f>
        <v>0</v>
      </c>
      <c r="S36" s="267"/>
      <c r="T36" s="491"/>
      <c r="U36" s="491"/>
      <c r="V36" s="491"/>
      <c r="W36" s="491"/>
      <c r="X36" s="491"/>
      <c r="Y36" s="491"/>
      <c r="Z36"/>
      <c r="AA36"/>
      <c r="AB36"/>
      <c r="AC36"/>
      <c r="AD36"/>
      <c r="AE36"/>
      <c r="AF36"/>
      <c r="AG36"/>
      <c r="AH36"/>
      <c r="AI36"/>
      <c r="AJ36"/>
      <c r="AK36"/>
      <c r="AL36"/>
      <c r="AM36"/>
      <c r="AN36"/>
      <c r="AO36"/>
      <c r="AP36"/>
      <c r="AQ36"/>
      <c r="AR36"/>
      <c r="AS36"/>
      <c r="AT36"/>
      <c r="AU36"/>
    </row>
    <row r="37" spans="1:47" s="89" customFormat="1" ht="12.75">
      <c r="A37" s="462" t="s">
        <v>24</v>
      </c>
      <c r="B37" s="463"/>
      <c r="C37" s="127">
        <f>SUM(C31:C36)</f>
        <v>0</v>
      </c>
      <c r="D37" s="13">
        <f>SUM(D31:D36)+ROUNDDOWN(F37/60,0)</f>
        <v>0</v>
      </c>
      <c r="E37" s="13">
        <f>F37-60*ROUNDDOWN(F37/60,0)</f>
        <v>0</v>
      </c>
      <c r="F37" s="145">
        <f>SUM(F31:F36)</f>
        <v>0</v>
      </c>
      <c r="G37" s="53">
        <f>IF((D37*60+E37)=0,0,ROUND((C37*60)/(D37*60+E37),1))</f>
        <v>0</v>
      </c>
      <c r="H37" s="27">
        <f>SUM(H31:H36)</f>
        <v>0</v>
      </c>
      <c r="I37" s="27">
        <f>IF(SUM(I31:I36)=0,0,ROUND(AVERAGE(I31:I36),0))</f>
        <v>0</v>
      </c>
      <c r="J37" s="179">
        <f>IF(J35=0,0,1)</f>
        <v>0</v>
      </c>
      <c r="K37" s="27">
        <f>IF(SUM(K31:K36)=0,0,ROUND(AVERAGE(K31:K36),0))</f>
        <v>0</v>
      </c>
      <c r="L37" s="179">
        <f>IF(L35=0,0,1)</f>
        <v>0</v>
      </c>
      <c r="M37" s="27">
        <f>IF(SUM(M31:M36)=0,0,ROUND(AVERAGE(M31:M36),0))</f>
        <v>0</v>
      </c>
      <c r="N37" s="179">
        <f>IF(N35=0,0,1)</f>
        <v>0</v>
      </c>
      <c r="O37" s="27">
        <f>IF(SUM(O31:O36)=0,0,ROUND(AVERAGE(O31:O36),0))</f>
        <v>0</v>
      </c>
      <c r="P37" s="179">
        <f>IF(P35=0,0,1)</f>
        <v>0</v>
      </c>
      <c r="Q37" s="27">
        <f>IF(SUM(Q31:Q36)=0,0,ROUND(AVERAGE(Q31:Q36),0))</f>
        <v>0</v>
      </c>
      <c r="R37" s="179">
        <f>IF(R35=0,0,1)</f>
        <v>0</v>
      </c>
      <c r="S37" s="131"/>
      <c r="T37" s="498"/>
      <c r="U37" s="498"/>
      <c r="V37" s="498"/>
      <c r="W37" s="498"/>
      <c r="X37" s="498"/>
      <c r="Y37" s="498"/>
      <c r="Z37"/>
      <c r="AA37"/>
      <c r="AB37"/>
      <c r="AC37"/>
      <c r="AD37"/>
      <c r="AE37"/>
      <c r="AF37"/>
      <c r="AG37"/>
      <c r="AH37"/>
      <c r="AI37"/>
      <c r="AJ37"/>
      <c r="AK37"/>
      <c r="AL37"/>
      <c r="AM37"/>
      <c r="AN37"/>
      <c r="AO37"/>
      <c r="AP37"/>
      <c r="AQ37"/>
      <c r="AR37"/>
      <c r="AS37"/>
      <c r="AT37"/>
      <c r="AU37"/>
    </row>
    <row r="38" spans="1:25" ht="12.75">
      <c r="A38" s="406" t="s">
        <v>27</v>
      </c>
      <c r="B38" s="407"/>
      <c r="C38" s="14">
        <f>C5+C14+C22+C30+C37</f>
        <v>0</v>
      </c>
      <c r="D38" s="11">
        <f>D5+D14+D22+D30+D37+ROUNDDOWN(F38/60,0)</f>
        <v>0</v>
      </c>
      <c r="E38" s="11">
        <f>F38-60*ROUNDDOWN(F38/60,0)</f>
        <v>0</v>
      </c>
      <c r="F38" s="147">
        <f>E5+E14+E22+E30+E37</f>
        <v>0</v>
      </c>
      <c r="G38" s="61">
        <f>IF((D38*60+E38)=0,0,ROUND((C38*60)/(D38*60+E38),1))</f>
        <v>0</v>
      </c>
      <c r="H38" s="28">
        <f>H5+H14+H22+H30+H37</f>
        <v>0</v>
      </c>
      <c r="I38" s="194">
        <f>IF(I39=0,"",(I5+I14+I22+I30+I37)/I39)</f>
      </c>
      <c r="J38" s="195"/>
      <c r="K38" s="28">
        <f>IF(K39=0,"",(K5+K14+K22+K30+K37)/K39)</f>
      </c>
      <c r="L38" s="195"/>
      <c r="M38" s="28">
        <f>IF(M39=0,"",(M5+M14+M22+M30+M37)/M39)</f>
      </c>
      <c r="N38" s="195"/>
      <c r="O38" s="28">
        <f>IF(O39=0,"",(O5+O14+O22+O30+O37)/O39)</f>
      </c>
      <c r="P38" s="195"/>
      <c r="Q38" s="28">
        <f>IF(Q39=0,"",(Q5+Q14+Q22+Q30+Q37)/Q39)</f>
      </c>
      <c r="R38" s="195"/>
      <c r="S38" s="29"/>
      <c r="T38" s="229"/>
      <c r="U38" s="2" t="s">
        <v>0</v>
      </c>
      <c r="V38" s="2" t="s">
        <v>30</v>
      </c>
      <c r="W38" s="2" t="s">
        <v>16</v>
      </c>
      <c r="X38" s="2" t="s">
        <v>23</v>
      </c>
      <c r="Y38" s="2" t="s">
        <v>26</v>
      </c>
    </row>
    <row r="39" spans="1:26" ht="12.75">
      <c r="A39" s="408"/>
      <c r="B39" s="408"/>
      <c r="C39" s="2" t="s">
        <v>0</v>
      </c>
      <c r="D39" s="2" t="s">
        <v>15</v>
      </c>
      <c r="E39" s="2" t="s">
        <v>16</v>
      </c>
      <c r="F39" s="76"/>
      <c r="G39" s="22" t="s">
        <v>12</v>
      </c>
      <c r="H39" s="37" t="s">
        <v>41</v>
      </c>
      <c r="I39" s="174">
        <f>J5+J14+J22+J30+J37</f>
        <v>0</v>
      </c>
      <c r="J39" s="175"/>
      <c r="K39" s="174">
        <f>L5+L14+L22+L30+L37</f>
        <v>0</v>
      </c>
      <c r="L39" s="175"/>
      <c r="M39" s="174">
        <f>N5+N14+N22+N30+N37</f>
        <v>0</v>
      </c>
      <c r="N39" s="175"/>
      <c r="O39" s="174">
        <f>P5+P14+P22+P30+P37</f>
        <v>0</v>
      </c>
      <c r="P39" s="175"/>
      <c r="Q39" s="174">
        <f>R5+R14+R22+R30+R37</f>
        <v>0</v>
      </c>
      <c r="R39" s="138"/>
      <c r="S39" s="228"/>
      <c r="T39" s="232" t="s">
        <v>164</v>
      </c>
      <c r="U39" s="180">
        <f>$C$38+Janvier!U43</f>
        <v>0</v>
      </c>
      <c r="V39" s="232">
        <f>D38+Janvier!V43+ROUNDDOWN(Z39/60,0)</f>
        <v>0</v>
      </c>
      <c r="W39" s="232">
        <f>Z39-60*ROUNDDOWN(Z39/60,0)</f>
        <v>0</v>
      </c>
      <c r="X39" s="232">
        <f>IF((V39*60+W39)=0,0,ROUND((U39*60)/(V39*60+W39),1))</f>
        <v>0</v>
      </c>
      <c r="Y39" s="180">
        <f>H38+Janvier!Y43</f>
        <v>0</v>
      </c>
      <c r="Z39" s="10">
        <f>$E$38+Janvier!$W$43</f>
        <v>0</v>
      </c>
    </row>
    <row r="40" spans="1:26" ht="12.75">
      <c r="A40" s="477" t="s">
        <v>236</v>
      </c>
      <c r="B40" s="477"/>
      <c r="C40" s="49">
        <f>'Décembre 14'!C40</f>
        <v>0</v>
      </c>
      <c r="D40" s="50">
        <f>'Décembre 14'!D40</f>
        <v>0</v>
      </c>
      <c r="E40" s="50">
        <f>'Décembre 14'!E40</f>
        <v>0</v>
      </c>
      <c r="F40" s="158"/>
      <c r="G40" s="51">
        <f>IF((D40*60+E40)=0,0,ROUND((C40*60)/(D40*60+E40),1))</f>
        <v>0</v>
      </c>
      <c r="H40" s="218">
        <f>'Décembre 14'!H40</f>
        <v>0</v>
      </c>
      <c r="S40" s="66"/>
      <c r="T40" s="238" t="s">
        <v>238</v>
      </c>
      <c r="U40" s="239">
        <f>$C$38+Janvier!U44</f>
        <v>0</v>
      </c>
      <c r="V40" s="237">
        <f>D38+Janvier!V44+ROUNDDOWN(Z40/60,0)</f>
        <v>0</v>
      </c>
      <c r="W40" s="237">
        <f>Z40-60*ROUNDDOWN(Z40/60,0)</f>
        <v>0</v>
      </c>
      <c r="X40" s="237">
        <f>IF((V40*60+W40)=0,0,ROUND((U40*60)/(V40*60+W40),1))</f>
        <v>0</v>
      </c>
      <c r="Y40" s="239">
        <f>H38+Janvier!Y44</f>
        <v>0</v>
      </c>
      <c r="Z40" s="10">
        <f>$E$38+Janvier!$W$44</f>
        <v>0</v>
      </c>
    </row>
    <row r="41" spans="1:25" ht="12.75">
      <c r="A41" s="489" t="s">
        <v>239</v>
      </c>
      <c r="B41" s="489"/>
      <c r="C41" s="49">
        <f>Janvier!C42</f>
        <v>0</v>
      </c>
      <c r="D41" s="50">
        <f>Janvier!D42</f>
        <v>0</v>
      </c>
      <c r="E41" s="50">
        <f>Janvier!E42</f>
        <v>0</v>
      </c>
      <c r="F41" s="158"/>
      <c r="G41" s="51">
        <f>IF((D41*60+E41)=0,0,ROUND((C41*60)/(D41*60+E41),1))</f>
        <v>0</v>
      </c>
      <c r="H41" s="52">
        <f>Janvier!H42</f>
        <v>0</v>
      </c>
      <c r="S41" s="66"/>
      <c r="T41" s="66"/>
      <c r="X41" s="227"/>
      <c r="Y41" s="223"/>
    </row>
    <row r="42" spans="1:20" ht="12.75">
      <c r="A42" s="98"/>
      <c r="B42" s="98"/>
      <c r="C42" s="71"/>
      <c r="D42" s="71"/>
      <c r="E42" s="71"/>
      <c r="F42" s="157"/>
      <c r="G42" s="72"/>
      <c r="H42" s="72"/>
      <c r="S42" s="70"/>
      <c r="T42" s="70"/>
    </row>
    <row r="43" spans="1:20" ht="12.75">
      <c r="A43" s="98"/>
      <c r="B43" s="98"/>
      <c r="C43" s="71"/>
      <c r="D43" s="71"/>
      <c r="E43" s="71"/>
      <c r="F43" s="157"/>
      <c r="G43" s="72"/>
      <c r="H43" s="71"/>
      <c r="S43" s="70"/>
      <c r="T43" s="70"/>
    </row>
    <row r="44" spans="1:8" ht="12.75">
      <c r="A44" s="98"/>
      <c r="B44" s="98"/>
      <c r="C44" s="71"/>
      <c r="D44" s="71"/>
      <c r="E44" s="71"/>
      <c r="F44" s="157"/>
      <c r="G44" s="72"/>
      <c r="H44" s="71"/>
    </row>
  </sheetData>
  <sheetProtection sheet="1" selectLockedCells="1"/>
  <mergeCells count="56">
    <mergeCell ref="T34:Y34"/>
    <mergeCell ref="T35:Y35"/>
    <mergeCell ref="T37:Y37"/>
    <mergeCell ref="T25:Y25"/>
    <mergeCell ref="T26:Y26"/>
    <mergeCell ref="T27:Y27"/>
    <mergeCell ref="T28:Y28"/>
    <mergeCell ref="T29:Y29"/>
    <mergeCell ref="T17:Y17"/>
    <mergeCell ref="T18:Y18"/>
    <mergeCell ref="T30:Y30"/>
    <mergeCell ref="T19:Y19"/>
    <mergeCell ref="T20:Y20"/>
    <mergeCell ref="T21:Y21"/>
    <mergeCell ref="T22:Y22"/>
    <mergeCell ref="T23:Y23"/>
    <mergeCell ref="T24:Y24"/>
    <mergeCell ref="T4:Y4"/>
    <mergeCell ref="T5:Y5"/>
    <mergeCell ref="T6:Y6"/>
    <mergeCell ref="T7:Y7"/>
    <mergeCell ref="T16:Y16"/>
    <mergeCell ref="T8:Y8"/>
    <mergeCell ref="T13:Y13"/>
    <mergeCell ref="T14:Y14"/>
    <mergeCell ref="T15:Y15"/>
    <mergeCell ref="A1:X1"/>
    <mergeCell ref="A2:A3"/>
    <mergeCell ref="B2:B3"/>
    <mergeCell ref="C2:C3"/>
    <mergeCell ref="D2:D3"/>
    <mergeCell ref="G2:G3"/>
    <mergeCell ref="I2:I3"/>
    <mergeCell ref="E2:E3"/>
    <mergeCell ref="K2:K3"/>
    <mergeCell ref="T2:Y3"/>
    <mergeCell ref="S2:S3"/>
    <mergeCell ref="M2:M3"/>
    <mergeCell ref="A22:B22"/>
    <mergeCell ref="A14:B14"/>
    <mergeCell ref="T9:Y9"/>
    <mergeCell ref="A6:B6"/>
    <mergeCell ref="A5:B5"/>
    <mergeCell ref="T10:Y10"/>
    <mergeCell ref="T11:Y11"/>
    <mergeCell ref="T12:Y12"/>
    <mergeCell ref="A41:B41"/>
    <mergeCell ref="A40:B40"/>
    <mergeCell ref="A30:B30"/>
    <mergeCell ref="A38:B38"/>
    <mergeCell ref="A39:B39"/>
    <mergeCell ref="T31:Y31"/>
    <mergeCell ref="T36:Y36"/>
    <mergeCell ref="A37:B37"/>
    <mergeCell ref="T32:Y32"/>
    <mergeCell ref="T33:Y33"/>
  </mergeCells>
  <printOptions horizontalCentered="1"/>
  <pageMargins left="0" right="0" top="0.3937007874015748"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V48"/>
  <sheetViews>
    <sheetView zoomScale="120" zoomScaleNormal="120" zoomScalePageLayoutView="0" workbookViewId="0" topLeftCell="A1">
      <pane ySplit="3" topLeftCell="A4" activePane="bottomLeft" state="frozen"/>
      <selection pane="topLeft" activeCell="A1" sqref="A1"/>
      <selection pane="bottomLeft" activeCell="Q39" sqref="Q39:Q40"/>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7.28125" style="79" hidden="1" customWidth="1"/>
    <col min="7" max="7" width="5.8515625" style="0" customWidth="1"/>
    <col min="8" max="8" width="6.00390625" style="0" customWidth="1"/>
    <col min="9" max="9" width="3.421875" style="0" customWidth="1"/>
    <col min="10" max="10" width="5.421875" style="79" hidden="1" customWidth="1"/>
    <col min="11" max="11" width="3.421875" style="0" customWidth="1"/>
    <col min="12" max="12" width="3.421875" style="79" hidden="1" customWidth="1"/>
    <col min="13" max="13" width="4.7109375" style="0" customWidth="1"/>
    <col min="14" max="14" width="3.421875" style="79" hidden="1" customWidth="1"/>
    <col min="15" max="15" width="3.8515625" style="0" customWidth="1"/>
    <col min="16" max="16" width="3.8515625" style="79" hidden="1" customWidth="1"/>
    <col min="17" max="17" width="3.8515625" style="0" customWidth="1"/>
    <col min="18" max="18" width="3.8515625" style="79" hidden="1" customWidth="1"/>
    <col min="20" max="20" width="3.00390625" style="0" customWidth="1"/>
    <col min="21" max="21" width="14.57421875" style="0" customWidth="1"/>
    <col min="22" max="22" width="11.421875" style="0" customWidth="1"/>
    <col min="23" max="23" width="9.421875" style="0" customWidth="1"/>
    <col min="24" max="24" width="8.57421875" style="0" customWidth="1"/>
    <col min="25" max="26" width="11.00390625" style="0" customWidth="1"/>
    <col min="27" max="27" width="11.421875" style="0" customWidth="1"/>
  </cols>
  <sheetData>
    <row r="1" spans="1:26" ht="18">
      <c r="A1" s="500" t="s">
        <v>222</v>
      </c>
      <c r="B1" s="500"/>
      <c r="C1" s="500"/>
      <c r="D1" s="500"/>
      <c r="E1" s="500"/>
      <c r="F1" s="500"/>
      <c r="G1" s="500"/>
      <c r="H1" s="500"/>
      <c r="I1" s="500"/>
      <c r="J1" s="500"/>
      <c r="K1" s="500"/>
      <c r="L1" s="500"/>
      <c r="M1" s="500"/>
      <c r="N1" s="500"/>
      <c r="O1" s="500"/>
      <c r="P1" s="500"/>
      <c r="Q1" s="500"/>
      <c r="R1" s="500"/>
      <c r="S1" s="500"/>
      <c r="T1" s="500"/>
      <c r="U1" s="500"/>
      <c r="V1" s="500"/>
      <c r="W1" s="500"/>
      <c r="X1" s="500"/>
      <c r="Y1" s="500"/>
      <c r="Z1" s="221"/>
    </row>
    <row r="2" spans="1:26" ht="11.25" customHeight="1">
      <c r="A2" s="451" t="s">
        <v>1</v>
      </c>
      <c r="B2" s="451" t="s">
        <v>9</v>
      </c>
      <c r="C2" s="451" t="s">
        <v>0</v>
      </c>
      <c r="D2" s="451" t="s">
        <v>15</v>
      </c>
      <c r="E2" s="451" t="s">
        <v>16</v>
      </c>
      <c r="F2" s="156" t="s">
        <v>16</v>
      </c>
      <c r="G2" s="453" t="s">
        <v>12</v>
      </c>
      <c r="H2" s="31" t="s">
        <v>17</v>
      </c>
      <c r="I2" s="441" t="s">
        <v>40</v>
      </c>
      <c r="J2" s="164"/>
      <c r="K2" s="441" t="s">
        <v>11</v>
      </c>
      <c r="L2" s="164"/>
      <c r="M2" s="441" t="s">
        <v>22</v>
      </c>
      <c r="N2" s="164"/>
      <c r="O2" s="31" t="s">
        <v>19</v>
      </c>
      <c r="P2" s="164"/>
      <c r="Q2" s="31" t="s">
        <v>19</v>
      </c>
      <c r="R2" s="164"/>
      <c r="S2" s="503" t="s">
        <v>13</v>
      </c>
      <c r="T2" s="443" t="s">
        <v>14</v>
      </c>
      <c r="U2" s="444"/>
      <c r="V2" s="444"/>
      <c r="W2" s="444"/>
      <c r="X2" s="444"/>
      <c r="Y2" s="444"/>
      <c r="Z2" s="445"/>
    </row>
    <row r="3" spans="1:26" ht="10.5" customHeight="1">
      <c r="A3" s="452"/>
      <c r="B3" s="452"/>
      <c r="C3" s="452"/>
      <c r="D3" s="452"/>
      <c r="E3" s="452"/>
      <c r="F3" s="156"/>
      <c r="G3" s="454"/>
      <c r="H3" s="32" t="s">
        <v>18</v>
      </c>
      <c r="I3" s="442"/>
      <c r="J3" s="165"/>
      <c r="K3" s="442"/>
      <c r="L3" s="165"/>
      <c r="M3" s="442"/>
      <c r="N3" s="165"/>
      <c r="O3" s="32" t="s">
        <v>20</v>
      </c>
      <c r="P3" s="165"/>
      <c r="Q3" s="32" t="s">
        <v>21</v>
      </c>
      <c r="R3" s="165"/>
      <c r="S3" s="504"/>
      <c r="T3" s="446"/>
      <c r="U3" s="447"/>
      <c r="V3" s="447"/>
      <c r="W3" s="447"/>
      <c r="X3" s="447"/>
      <c r="Y3" s="447"/>
      <c r="Z3" s="448"/>
    </row>
    <row r="4" spans="1:26" ht="12" customHeight="1">
      <c r="A4" s="156" t="s">
        <v>109</v>
      </c>
      <c r="B4" s="156">
        <v>1</v>
      </c>
      <c r="C4" s="41"/>
      <c r="D4" s="41"/>
      <c r="E4" s="41"/>
      <c r="F4" s="76">
        <f>E4</f>
        <v>0</v>
      </c>
      <c r="G4" s="107">
        <f>IF((D4*60+E4)=0,"",ROUND((C4*60)/(D4*60+E4),1))</f>
      </c>
      <c r="H4" s="122"/>
      <c r="I4" s="122"/>
      <c r="J4" s="178">
        <f>IF(I4="",0,1)</f>
        <v>0</v>
      </c>
      <c r="K4" s="122"/>
      <c r="L4" s="178">
        <f>IF(K4="",0,1)</f>
        <v>0</v>
      </c>
      <c r="M4" s="122"/>
      <c r="N4" s="178">
        <f>IF(M4="",0,1)</f>
        <v>0</v>
      </c>
      <c r="O4" s="122"/>
      <c r="P4" s="178">
        <f>IF(O4="",0,1)</f>
        <v>0</v>
      </c>
      <c r="Q4" s="122"/>
      <c r="R4" s="178">
        <f>IF(Q4="",0,1)</f>
        <v>0</v>
      </c>
      <c r="S4" s="258"/>
      <c r="T4" s="455"/>
      <c r="U4" s="456"/>
      <c r="V4" s="456"/>
      <c r="W4" s="456"/>
      <c r="X4" s="456"/>
      <c r="Y4" s="456"/>
      <c r="Z4" s="457"/>
    </row>
    <row r="5" spans="1:48" s="80" customFormat="1" ht="12.75">
      <c r="A5" s="505" t="s">
        <v>10</v>
      </c>
      <c r="B5" s="506"/>
      <c r="C5" s="105">
        <f>SUM(C4:C4)</f>
        <v>0</v>
      </c>
      <c r="D5" s="105">
        <f>SUM(D4:D4)+ROUNDDOWN(F5/60,0)</f>
        <v>0</v>
      </c>
      <c r="E5" s="105">
        <f>F5-60*ROUNDDOWN(F5/60,0)</f>
        <v>0</v>
      </c>
      <c r="F5" s="159">
        <f>SUM(F4:F4)</f>
        <v>0</v>
      </c>
      <c r="G5" s="197">
        <f>IF((D5*60+E5)=0,0,ROUND((C5*60)/(D5*60+E5),1))</f>
        <v>0</v>
      </c>
      <c r="H5" s="106">
        <f>SUM(H4:H4)</f>
        <v>0</v>
      </c>
      <c r="I5" s="106">
        <f>IF(SUM(I4:I4)=0,0,ROUND(AVERAGE(I4:I4),0))</f>
        <v>0</v>
      </c>
      <c r="J5" s="179">
        <f>IF(J4=0,0,1)</f>
        <v>0</v>
      </c>
      <c r="K5" s="106">
        <f>IF(SUM(K4:K4)=0,0,ROUND(AVERAGE(K4:K4),0))</f>
        <v>0</v>
      </c>
      <c r="L5" s="179">
        <f>IF(L4=0,0,1)</f>
        <v>0</v>
      </c>
      <c r="M5" s="106">
        <f>IF(SUM(M4:M4)=0,0,ROUND(AVERAGE(M4:M4),0))</f>
        <v>0</v>
      </c>
      <c r="N5" s="179">
        <f>IF(N4=0,0,1)</f>
        <v>0</v>
      </c>
      <c r="O5" s="106">
        <f>IF(SUM(O4:O4)=0,0,ROUND(AVERAGE(O4:O4),0))</f>
        <v>0</v>
      </c>
      <c r="P5" s="179">
        <f>IF(P4=0,0,1)</f>
        <v>0</v>
      </c>
      <c r="Q5" s="106">
        <f>IF(SUM(Q4:Q4)=0,0,ROUND(AVERAGE(Q4:Q4),0))</f>
        <v>0</v>
      </c>
      <c r="R5" s="179">
        <f>IF(R4=0,0,1)</f>
        <v>0</v>
      </c>
      <c r="S5" s="256"/>
      <c r="T5" s="426"/>
      <c r="U5" s="427"/>
      <c r="V5" s="427"/>
      <c r="W5" s="427"/>
      <c r="X5" s="427"/>
      <c r="Y5" s="427"/>
      <c r="Z5" s="428"/>
      <c r="AB5"/>
      <c r="AC5"/>
      <c r="AD5"/>
      <c r="AE5"/>
      <c r="AF5"/>
      <c r="AG5"/>
      <c r="AH5"/>
      <c r="AI5"/>
      <c r="AJ5"/>
      <c r="AK5"/>
      <c r="AL5"/>
      <c r="AM5"/>
      <c r="AN5"/>
      <c r="AO5"/>
      <c r="AP5"/>
      <c r="AQ5"/>
      <c r="AR5"/>
      <c r="AS5"/>
      <c r="AT5"/>
      <c r="AU5"/>
      <c r="AV5"/>
    </row>
    <row r="6" spans="1:26" ht="12.75">
      <c r="A6" s="507" t="s">
        <v>65</v>
      </c>
      <c r="B6" s="508"/>
      <c r="C6" s="103">
        <f>C5+Février!C37</f>
        <v>0</v>
      </c>
      <c r="D6" s="103">
        <f>D5+Février!D37+ROUNDDOWN(F6/60,0)</f>
        <v>0</v>
      </c>
      <c r="E6" s="103">
        <f>F6-60*ROUNDDOWN(F6/60,0)</f>
        <v>0</v>
      </c>
      <c r="F6" s="160">
        <f>E5+Février!E37</f>
        <v>0</v>
      </c>
      <c r="G6" s="103">
        <f>IF((D6*60+E6)=0,0,ROUND((C6*60)/(D6*60+E6),1))</f>
        <v>0</v>
      </c>
      <c r="H6" s="104">
        <f>H5+Février!H37</f>
        <v>0</v>
      </c>
      <c r="I6" s="88">
        <f>IF(I5=0,Février!I37,IF(I5+Février!I37=0,"",ROUND((SUM(I4:I4)+SUM(Février!I31:I36))/(J4+Février!J36),0)))</f>
        <v>0</v>
      </c>
      <c r="J6" s="104"/>
      <c r="K6" s="88">
        <f>IF(K5=0,Février!K37,IF(K5+Février!K37=0,"",ROUND((SUM(K4:K4)+SUM(Février!K31:K36))/(L4+Février!L36),0)))</f>
        <v>0</v>
      </c>
      <c r="L6" s="104"/>
      <c r="M6" s="88">
        <f>IF(M5=0,Février!M37,IF(M5+Février!M37=0,"",ROUND((SUM(M4:M4)+SUM(Février!M31:M36))/(N4+Février!N36),0)))</f>
        <v>0</v>
      </c>
      <c r="N6" s="104"/>
      <c r="O6" s="88">
        <f>IF(O5=0,Février!O37,IF(O5+Février!O37=0,"",ROUND((SUM(O4:O4)+SUM(Février!O31:O36))/(P4+Février!P36),0)))</f>
        <v>0</v>
      </c>
      <c r="P6" s="104"/>
      <c r="Q6" s="88">
        <f>IF(Q5=0,Février!Q37,IF(Q5+Février!Q37=0,"",ROUND((SUM(Q4:Q4)+SUM(Février!Q31:Q36))/(R4+Février!R36),0)))</f>
        <v>0</v>
      </c>
      <c r="R6" s="104"/>
      <c r="S6" s="259"/>
      <c r="T6" s="480"/>
      <c r="U6" s="481"/>
      <c r="V6" s="481"/>
      <c r="W6" s="481"/>
      <c r="X6" s="481"/>
      <c r="Y6" s="481"/>
      <c r="Z6" s="482"/>
    </row>
    <row r="7" spans="1:26" ht="12.75">
      <c r="A7" s="19" t="s">
        <v>6</v>
      </c>
      <c r="B7" s="19">
        <f>B4+1</f>
        <v>2</v>
      </c>
      <c r="C7" s="41"/>
      <c r="D7" s="41"/>
      <c r="E7" s="41"/>
      <c r="F7" s="76">
        <f>E7</f>
        <v>0</v>
      </c>
      <c r="G7" s="107">
        <f>IF((D7*60+E7)=0,"",ROUND((C7*60)/(D7*60+E7),1))</f>
      </c>
      <c r="H7" s="122"/>
      <c r="I7" s="122"/>
      <c r="J7" s="178">
        <f>IF(I7="",0,1)</f>
        <v>0</v>
      </c>
      <c r="K7" s="122"/>
      <c r="L7" s="178">
        <f>IF(K7="",0,1)</f>
        <v>0</v>
      </c>
      <c r="M7" s="122"/>
      <c r="N7" s="178">
        <f>IF(M7="",0,1)</f>
        <v>0</v>
      </c>
      <c r="O7" s="122"/>
      <c r="P7" s="178">
        <f>IF(O7="",0,1)</f>
        <v>0</v>
      </c>
      <c r="Q7" s="122"/>
      <c r="R7" s="178">
        <f>IF(Q7="",0,1)</f>
        <v>0</v>
      </c>
      <c r="S7" s="258"/>
      <c r="T7" s="509"/>
      <c r="U7" s="510"/>
      <c r="V7" s="510"/>
      <c r="W7" s="510"/>
      <c r="X7" s="510"/>
      <c r="Y7" s="510"/>
      <c r="Z7" s="511"/>
    </row>
    <row r="8" spans="1:26" ht="12.75">
      <c r="A8" s="19" t="s">
        <v>7</v>
      </c>
      <c r="B8" s="19">
        <f aca="true" t="shared" si="0" ref="B8:B29">B7+1</f>
        <v>3</v>
      </c>
      <c r="C8" s="41"/>
      <c r="D8" s="41"/>
      <c r="E8" s="41"/>
      <c r="F8" s="76">
        <f aca="true" t="shared" si="1" ref="F8:F13">E8</f>
        <v>0</v>
      </c>
      <c r="G8" s="107">
        <f aca="true" t="shared" si="2" ref="G8:G13">IF((D8*60+E8)=0,"",ROUND((C8*60)/(D8*60+E8),1))</f>
      </c>
      <c r="H8" s="122"/>
      <c r="I8" s="122"/>
      <c r="J8" s="178">
        <f aca="true" t="shared" si="3" ref="J8:J13">IF(I8="",J7,J7+1)</f>
        <v>0</v>
      </c>
      <c r="K8" s="122"/>
      <c r="L8" s="178">
        <f aca="true" t="shared" si="4" ref="L8:L13">IF(K8="",L7,L7+1)</f>
        <v>0</v>
      </c>
      <c r="M8" s="122"/>
      <c r="N8" s="178">
        <f aca="true" t="shared" si="5" ref="N8:N13">IF(M8="",N7,N7+1)</f>
        <v>0</v>
      </c>
      <c r="O8" s="122"/>
      <c r="P8" s="178">
        <f aca="true" t="shared" si="6" ref="P8:P13">IF(O8="",P7,P7+1)</f>
        <v>0</v>
      </c>
      <c r="Q8" s="122"/>
      <c r="R8" s="178">
        <f aca="true" t="shared" si="7" ref="R8:R13">IF(Q8="",R7,R7+1)</f>
        <v>0</v>
      </c>
      <c r="S8" s="258"/>
      <c r="T8" s="455"/>
      <c r="U8" s="456"/>
      <c r="V8" s="456"/>
      <c r="W8" s="456"/>
      <c r="X8" s="456"/>
      <c r="Y8" s="456"/>
      <c r="Z8" s="457"/>
    </row>
    <row r="9" spans="1:26" ht="12.75">
      <c r="A9" s="19" t="s">
        <v>8</v>
      </c>
      <c r="B9" s="19">
        <f t="shared" si="0"/>
        <v>4</v>
      </c>
      <c r="C9" s="41"/>
      <c r="D9" s="41"/>
      <c r="E9" s="41"/>
      <c r="F9" s="76">
        <f t="shared" si="1"/>
        <v>0</v>
      </c>
      <c r="G9" s="107">
        <f t="shared" si="2"/>
      </c>
      <c r="H9" s="122"/>
      <c r="I9" s="122"/>
      <c r="J9" s="178">
        <f t="shared" si="3"/>
        <v>0</v>
      </c>
      <c r="K9" s="122"/>
      <c r="L9" s="178">
        <f t="shared" si="4"/>
        <v>0</v>
      </c>
      <c r="M9" s="122"/>
      <c r="N9" s="178">
        <f t="shared" si="5"/>
        <v>0</v>
      </c>
      <c r="O9" s="122"/>
      <c r="P9" s="178">
        <f t="shared" si="6"/>
        <v>0</v>
      </c>
      <c r="Q9" s="122"/>
      <c r="R9" s="178">
        <f t="shared" si="7"/>
        <v>0</v>
      </c>
      <c r="S9" s="258"/>
      <c r="T9" s="455"/>
      <c r="U9" s="456"/>
      <c r="V9" s="456"/>
      <c r="W9" s="456"/>
      <c r="X9" s="456"/>
      <c r="Y9" s="456"/>
      <c r="Z9" s="457"/>
    </row>
    <row r="10" spans="1:26" ht="12.75">
      <c r="A10" s="19" t="s">
        <v>2</v>
      </c>
      <c r="B10" s="19">
        <f t="shared" si="0"/>
        <v>5</v>
      </c>
      <c r="C10" s="41"/>
      <c r="D10" s="41"/>
      <c r="E10" s="41"/>
      <c r="F10" s="76">
        <f t="shared" si="1"/>
        <v>0</v>
      </c>
      <c r="G10" s="107">
        <f t="shared" si="2"/>
      </c>
      <c r="H10" s="122"/>
      <c r="I10" s="122"/>
      <c r="J10" s="178">
        <f t="shared" si="3"/>
        <v>0</v>
      </c>
      <c r="K10" s="122"/>
      <c r="L10" s="178">
        <f t="shared" si="4"/>
        <v>0</v>
      </c>
      <c r="M10" s="122"/>
      <c r="N10" s="178">
        <f t="shared" si="5"/>
        <v>0</v>
      </c>
      <c r="O10" s="122"/>
      <c r="P10" s="178">
        <f t="shared" si="6"/>
        <v>0</v>
      </c>
      <c r="Q10" s="122"/>
      <c r="R10" s="178">
        <f t="shared" si="7"/>
        <v>0</v>
      </c>
      <c r="S10" s="258"/>
      <c r="T10" s="455"/>
      <c r="U10" s="456"/>
      <c r="V10" s="456"/>
      <c r="W10" s="456"/>
      <c r="X10" s="456"/>
      <c r="Y10" s="456"/>
      <c r="Z10" s="457"/>
    </row>
    <row r="11" spans="1:26" ht="12.75">
      <c r="A11" s="19" t="s">
        <v>3</v>
      </c>
      <c r="B11" s="19">
        <f t="shared" si="0"/>
        <v>6</v>
      </c>
      <c r="C11" s="41"/>
      <c r="D11" s="41"/>
      <c r="E11" s="41"/>
      <c r="F11" s="76">
        <f t="shared" si="1"/>
        <v>0</v>
      </c>
      <c r="G11" s="107">
        <f>IF((D11*60+E11)=0,"",ROUND((#REF!*60)/(D11*60+E11),1))</f>
      </c>
      <c r="H11" s="122"/>
      <c r="I11" s="122"/>
      <c r="J11" s="178">
        <f t="shared" si="3"/>
        <v>0</v>
      </c>
      <c r="K11" s="122"/>
      <c r="L11" s="178">
        <f t="shared" si="4"/>
        <v>0</v>
      </c>
      <c r="M11" s="122"/>
      <c r="N11" s="178">
        <f t="shared" si="5"/>
        <v>0</v>
      </c>
      <c r="O11" s="122"/>
      <c r="P11" s="178">
        <f t="shared" si="6"/>
        <v>0</v>
      </c>
      <c r="Q11" s="122"/>
      <c r="R11" s="178">
        <f t="shared" si="7"/>
        <v>0</v>
      </c>
      <c r="S11" s="258"/>
      <c r="T11" s="455"/>
      <c r="U11" s="456"/>
      <c r="V11" s="456"/>
      <c r="W11" s="456"/>
      <c r="X11" s="456"/>
      <c r="Y11" s="456"/>
      <c r="Z11" s="457"/>
    </row>
    <row r="12" spans="1:26" ht="12.75">
      <c r="A12" s="19" t="s">
        <v>4</v>
      </c>
      <c r="B12" s="19">
        <f t="shared" si="0"/>
        <v>7</v>
      </c>
      <c r="C12" s="328"/>
      <c r="D12" s="41"/>
      <c r="E12" s="41"/>
      <c r="F12" s="76">
        <f t="shared" si="1"/>
        <v>0</v>
      </c>
      <c r="G12" s="107">
        <f>IF((D12*60+E12)=0,"",ROUND((C11*60)/(D12*60+E12),1))</f>
      </c>
      <c r="H12" s="122"/>
      <c r="I12" s="122"/>
      <c r="J12" s="178">
        <f t="shared" si="3"/>
        <v>0</v>
      </c>
      <c r="K12" s="122"/>
      <c r="L12" s="178">
        <f t="shared" si="4"/>
        <v>0</v>
      </c>
      <c r="M12" s="122"/>
      <c r="N12" s="178">
        <f t="shared" si="5"/>
        <v>0</v>
      </c>
      <c r="O12" s="122"/>
      <c r="P12" s="178">
        <f t="shared" si="6"/>
        <v>0</v>
      </c>
      <c r="Q12" s="122"/>
      <c r="R12" s="178">
        <f t="shared" si="7"/>
        <v>0</v>
      </c>
      <c r="S12" s="258"/>
      <c r="T12" s="455"/>
      <c r="U12" s="456"/>
      <c r="V12" s="456"/>
      <c r="W12" s="456"/>
      <c r="X12" s="456"/>
      <c r="Y12" s="456"/>
      <c r="Z12" s="457"/>
    </row>
    <row r="13" spans="1:26" ht="12.75">
      <c r="A13" s="156" t="s">
        <v>5</v>
      </c>
      <c r="B13" s="156">
        <f t="shared" si="0"/>
        <v>8</v>
      </c>
      <c r="C13" s="41"/>
      <c r="D13" s="41"/>
      <c r="E13" s="41"/>
      <c r="F13" s="76">
        <f t="shared" si="1"/>
        <v>0</v>
      </c>
      <c r="G13" s="107">
        <f t="shared" si="2"/>
      </c>
      <c r="H13" s="122"/>
      <c r="I13" s="122"/>
      <c r="J13" s="178">
        <f t="shared" si="3"/>
        <v>0</v>
      </c>
      <c r="K13" s="122"/>
      <c r="L13" s="178">
        <f t="shared" si="4"/>
        <v>0</v>
      </c>
      <c r="M13" s="122"/>
      <c r="N13" s="178">
        <f t="shared" si="5"/>
        <v>0</v>
      </c>
      <c r="O13" s="122"/>
      <c r="P13" s="178">
        <f t="shared" si="6"/>
        <v>0</v>
      </c>
      <c r="Q13" s="122"/>
      <c r="R13" s="178">
        <f t="shared" si="7"/>
        <v>0</v>
      </c>
      <c r="S13" s="258"/>
      <c r="T13" s="455"/>
      <c r="U13" s="456"/>
      <c r="V13" s="456"/>
      <c r="W13" s="456"/>
      <c r="X13" s="456"/>
      <c r="Y13" s="456"/>
      <c r="Z13" s="457"/>
    </row>
    <row r="14" spans="1:26" ht="12.75">
      <c r="A14" s="505" t="s">
        <v>66</v>
      </c>
      <c r="B14" s="506"/>
      <c r="C14" s="15">
        <f>SUM(C7:C13)</f>
        <v>0</v>
      </c>
      <c r="D14" s="15">
        <f>SUM(D7:D13)+ROUNDDOWN(F14/60,0)</f>
        <v>0</v>
      </c>
      <c r="E14" s="15">
        <f>F14-60*ROUNDDOWN(F14/60,0)</f>
        <v>0</v>
      </c>
      <c r="F14" s="161">
        <f>SUM(F7:F13)</f>
        <v>0</v>
      </c>
      <c r="G14" s="63">
        <f>IF((D14*60+E14)=0,0,ROUND((C14*60)/(D14*60+E14),1))</f>
        <v>0</v>
      </c>
      <c r="H14" s="33">
        <f>SUM(H7:H13)</f>
        <v>0</v>
      </c>
      <c r="I14" s="33">
        <f>IF(SUM(I7:I13)=0,0,ROUND(AVERAGE(I7:I13),0))</f>
        <v>0</v>
      </c>
      <c r="J14" s="179">
        <f>IF(J13=0,0,1)</f>
        <v>0</v>
      </c>
      <c r="K14" s="33">
        <f>IF(SUM(K7:K13)=0,0,ROUND(AVERAGE(K7:K13),0))</f>
        <v>0</v>
      </c>
      <c r="L14" s="179">
        <f>IF(L13=0,0,1)</f>
        <v>0</v>
      </c>
      <c r="M14" s="33">
        <f>IF(SUM(M7:M13)=0,0,ROUND(AVERAGE(M7:M13),0))</f>
        <v>0</v>
      </c>
      <c r="N14" s="179">
        <f>IF(N13=0,0,1)</f>
        <v>0</v>
      </c>
      <c r="O14" s="33">
        <f>IF(SUM(O7:O13)=0,0,ROUND(AVERAGE(O7:O13),0))</f>
        <v>0</v>
      </c>
      <c r="P14" s="179">
        <f>IF(P13=0,0,1)</f>
        <v>0</v>
      </c>
      <c r="Q14" s="33">
        <f>IF(SUM(Q7:Q13)=0,0,ROUND(AVERAGE(Q7:Q13),0))</f>
        <v>0</v>
      </c>
      <c r="R14" s="179">
        <f>IF(R13=0,0,1)</f>
        <v>0</v>
      </c>
      <c r="S14" s="257"/>
      <c r="T14" s="420"/>
      <c r="U14" s="421"/>
      <c r="V14" s="421"/>
      <c r="W14" s="421"/>
      <c r="X14" s="421"/>
      <c r="Y14" s="421"/>
      <c r="Z14" s="422"/>
    </row>
    <row r="15" spans="1:26" ht="12.75">
      <c r="A15" s="19" t="s">
        <v>6</v>
      </c>
      <c r="B15" s="19">
        <f>B13+1</f>
        <v>9</v>
      </c>
      <c r="C15" s="41"/>
      <c r="D15" s="41"/>
      <c r="E15" s="41"/>
      <c r="F15" s="76">
        <f>E15</f>
        <v>0</v>
      </c>
      <c r="G15" s="107">
        <f aca="true" t="shared" si="8" ref="G15:G40">IF((D15*60+F15)=0,"",ROUND((C15*60)/(D15*60+F15),1))</f>
      </c>
      <c r="H15" s="122"/>
      <c r="I15" s="122"/>
      <c r="J15" s="178">
        <f>IF(I15="",0,1)</f>
        <v>0</v>
      </c>
      <c r="K15" s="122"/>
      <c r="L15" s="178">
        <f>IF(K15="",0,1)</f>
        <v>0</v>
      </c>
      <c r="M15" s="122"/>
      <c r="N15" s="178">
        <f>IF(M15="",0,1)</f>
        <v>0</v>
      </c>
      <c r="O15" s="122"/>
      <c r="P15" s="178">
        <f>IF(O15="",0,1)</f>
        <v>0</v>
      </c>
      <c r="Q15" s="122"/>
      <c r="R15" s="178">
        <f>IF(Q15="",0,1)</f>
        <v>0</v>
      </c>
      <c r="S15" s="258"/>
      <c r="T15" s="455"/>
      <c r="U15" s="456"/>
      <c r="V15" s="456"/>
      <c r="W15" s="456"/>
      <c r="X15" s="456"/>
      <c r="Y15" s="456"/>
      <c r="Z15" s="457"/>
    </row>
    <row r="16" spans="1:26" ht="12.75">
      <c r="A16" s="19" t="s">
        <v>7</v>
      </c>
      <c r="B16" s="19">
        <f t="shared" si="0"/>
        <v>10</v>
      </c>
      <c r="C16" s="41"/>
      <c r="D16" s="41"/>
      <c r="E16" s="41"/>
      <c r="F16" s="76">
        <f aca="true" t="shared" si="9" ref="F16:F21">E16</f>
        <v>0</v>
      </c>
      <c r="G16" s="107">
        <f t="shared" si="8"/>
      </c>
      <c r="H16" s="122"/>
      <c r="I16" s="122"/>
      <c r="J16" s="178">
        <f aca="true" t="shared" si="10" ref="J16:J21">IF(I16="",J15,J15+1)</f>
        <v>0</v>
      </c>
      <c r="K16" s="122"/>
      <c r="L16" s="178">
        <f aca="true" t="shared" si="11" ref="L16:L21">IF(K16="",L15,L15+1)</f>
        <v>0</v>
      </c>
      <c r="M16" s="122"/>
      <c r="N16" s="178">
        <f aca="true" t="shared" si="12" ref="N16:N21">IF(M16="",N15,N15+1)</f>
        <v>0</v>
      </c>
      <c r="O16" s="122"/>
      <c r="P16" s="178">
        <f aca="true" t="shared" si="13" ref="P16:P21">IF(O16="",P15,P15+1)</f>
        <v>0</v>
      </c>
      <c r="Q16" s="122"/>
      <c r="R16" s="178">
        <f aca="true" t="shared" si="14" ref="R16:R21">IF(Q16="",R15,R15+1)</f>
        <v>0</v>
      </c>
      <c r="S16" s="258"/>
      <c r="T16" s="455"/>
      <c r="U16" s="456"/>
      <c r="V16" s="456"/>
      <c r="W16" s="456"/>
      <c r="X16" s="456"/>
      <c r="Y16" s="456"/>
      <c r="Z16" s="457"/>
    </row>
    <row r="17" spans="1:26" ht="12.75">
      <c r="A17" s="19" t="s">
        <v>8</v>
      </c>
      <c r="B17" s="19">
        <f t="shared" si="0"/>
        <v>11</v>
      </c>
      <c r="C17" s="41"/>
      <c r="D17" s="41"/>
      <c r="E17" s="41"/>
      <c r="F17" s="76">
        <f t="shared" si="9"/>
        <v>0</v>
      </c>
      <c r="G17" s="107">
        <f t="shared" si="8"/>
      </c>
      <c r="H17" s="122"/>
      <c r="I17" s="122"/>
      <c r="J17" s="178">
        <f t="shared" si="10"/>
        <v>0</v>
      </c>
      <c r="K17" s="122"/>
      <c r="L17" s="178">
        <f t="shared" si="11"/>
        <v>0</v>
      </c>
      <c r="M17" s="122"/>
      <c r="N17" s="178">
        <f t="shared" si="12"/>
        <v>0</v>
      </c>
      <c r="O17" s="122"/>
      <c r="P17" s="178">
        <f t="shared" si="13"/>
        <v>0</v>
      </c>
      <c r="Q17" s="122"/>
      <c r="R17" s="178">
        <f t="shared" si="14"/>
        <v>0</v>
      </c>
      <c r="S17" s="258"/>
      <c r="T17" s="455"/>
      <c r="U17" s="456"/>
      <c r="V17" s="456"/>
      <c r="W17" s="456"/>
      <c r="X17" s="456"/>
      <c r="Y17" s="456"/>
      <c r="Z17" s="457"/>
    </row>
    <row r="18" spans="1:26" ht="12.75">
      <c r="A18" s="19" t="s">
        <v>2</v>
      </c>
      <c r="B18" s="19">
        <f t="shared" si="0"/>
        <v>12</v>
      </c>
      <c r="C18" s="41"/>
      <c r="D18" s="41"/>
      <c r="E18" s="41"/>
      <c r="F18" s="76">
        <f t="shared" si="9"/>
        <v>0</v>
      </c>
      <c r="G18" s="107">
        <f t="shared" si="8"/>
      </c>
      <c r="H18" s="122"/>
      <c r="I18" s="122"/>
      <c r="J18" s="178">
        <f t="shared" si="10"/>
        <v>0</v>
      </c>
      <c r="K18" s="122"/>
      <c r="L18" s="178">
        <f t="shared" si="11"/>
        <v>0</v>
      </c>
      <c r="M18" s="122"/>
      <c r="N18" s="178">
        <f t="shared" si="12"/>
        <v>0</v>
      </c>
      <c r="O18" s="122"/>
      <c r="P18" s="178">
        <f t="shared" si="13"/>
        <v>0</v>
      </c>
      <c r="Q18" s="122"/>
      <c r="R18" s="178">
        <f t="shared" si="14"/>
        <v>0</v>
      </c>
      <c r="S18" s="258"/>
      <c r="T18" s="455"/>
      <c r="U18" s="456"/>
      <c r="V18" s="456"/>
      <c r="W18" s="456"/>
      <c r="X18" s="456"/>
      <c r="Y18" s="456"/>
      <c r="Z18" s="457"/>
    </row>
    <row r="19" spans="1:26" ht="12.75">
      <c r="A19" s="19" t="s">
        <v>3</v>
      </c>
      <c r="B19" s="19">
        <f t="shared" si="0"/>
        <v>13</v>
      </c>
      <c r="C19" s="41"/>
      <c r="D19" s="41"/>
      <c r="E19" s="41"/>
      <c r="F19" s="76">
        <f t="shared" si="9"/>
        <v>0</v>
      </c>
      <c r="G19" s="107">
        <f t="shared" si="8"/>
      </c>
      <c r="H19" s="122"/>
      <c r="I19" s="122"/>
      <c r="J19" s="178">
        <f t="shared" si="10"/>
        <v>0</v>
      </c>
      <c r="K19" s="122"/>
      <c r="L19" s="178">
        <f t="shared" si="11"/>
        <v>0</v>
      </c>
      <c r="M19" s="122"/>
      <c r="N19" s="178">
        <f t="shared" si="12"/>
        <v>0</v>
      </c>
      <c r="O19" s="122"/>
      <c r="P19" s="178">
        <f t="shared" si="13"/>
        <v>0</v>
      </c>
      <c r="Q19" s="122"/>
      <c r="R19" s="178">
        <f t="shared" si="14"/>
        <v>0</v>
      </c>
      <c r="S19" s="258"/>
      <c r="T19" s="455"/>
      <c r="U19" s="456"/>
      <c r="V19" s="456"/>
      <c r="W19" s="456"/>
      <c r="X19" s="456"/>
      <c r="Y19" s="456"/>
      <c r="Z19" s="457"/>
    </row>
    <row r="20" spans="1:26" ht="12.75">
      <c r="A20" s="19" t="s">
        <v>4</v>
      </c>
      <c r="B20" s="19">
        <f t="shared" si="0"/>
        <v>14</v>
      </c>
      <c r="C20" s="41"/>
      <c r="D20" s="41"/>
      <c r="E20" s="41"/>
      <c r="F20" s="76">
        <f t="shared" si="9"/>
        <v>0</v>
      </c>
      <c r="G20" s="107">
        <f t="shared" si="8"/>
      </c>
      <c r="H20" s="122"/>
      <c r="I20" s="122"/>
      <c r="J20" s="178">
        <f t="shared" si="10"/>
        <v>0</v>
      </c>
      <c r="K20" s="122"/>
      <c r="L20" s="178">
        <f t="shared" si="11"/>
        <v>0</v>
      </c>
      <c r="M20" s="122"/>
      <c r="N20" s="178">
        <f t="shared" si="12"/>
        <v>0</v>
      </c>
      <c r="O20" s="122"/>
      <c r="P20" s="178">
        <f t="shared" si="13"/>
        <v>0</v>
      </c>
      <c r="Q20" s="122"/>
      <c r="R20" s="178">
        <f t="shared" si="14"/>
        <v>0</v>
      </c>
      <c r="S20" s="258"/>
      <c r="T20" s="455"/>
      <c r="U20" s="456"/>
      <c r="V20" s="456"/>
      <c r="W20" s="456"/>
      <c r="X20" s="456"/>
      <c r="Y20" s="456"/>
      <c r="Z20" s="457"/>
    </row>
    <row r="21" spans="1:26" ht="12.75">
      <c r="A21" s="156" t="s">
        <v>5</v>
      </c>
      <c r="B21" s="156">
        <f t="shared" si="0"/>
        <v>15</v>
      </c>
      <c r="C21" s="41"/>
      <c r="D21" s="41"/>
      <c r="E21" s="41"/>
      <c r="F21" s="76">
        <f t="shared" si="9"/>
        <v>0</v>
      </c>
      <c r="G21" s="107">
        <f t="shared" si="8"/>
      </c>
      <c r="H21" s="122"/>
      <c r="I21" s="122"/>
      <c r="J21" s="178">
        <f t="shared" si="10"/>
        <v>0</v>
      </c>
      <c r="K21" s="122"/>
      <c r="L21" s="178">
        <f t="shared" si="11"/>
        <v>0</v>
      </c>
      <c r="M21" s="122"/>
      <c r="N21" s="178">
        <f t="shared" si="12"/>
        <v>0</v>
      </c>
      <c r="O21" s="122"/>
      <c r="P21" s="178">
        <f t="shared" si="13"/>
        <v>0</v>
      </c>
      <c r="Q21" s="122"/>
      <c r="R21" s="178">
        <f t="shared" si="14"/>
        <v>0</v>
      </c>
      <c r="S21" s="258"/>
      <c r="T21" s="455"/>
      <c r="U21" s="456"/>
      <c r="V21" s="456"/>
      <c r="W21" s="456"/>
      <c r="X21" s="456"/>
      <c r="Y21" s="456"/>
      <c r="Z21" s="457"/>
    </row>
    <row r="22" spans="1:26" ht="12.75">
      <c r="A22" s="505" t="s">
        <v>67</v>
      </c>
      <c r="B22" s="506"/>
      <c r="C22" s="15">
        <f>SUM(C15:C21)</f>
        <v>0</v>
      </c>
      <c r="D22" s="15">
        <f>SUM(D15:D21)+ROUNDDOWN(F22/60,0)</f>
        <v>0</v>
      </c>
      <c r="E22" s="15">
        <f>F22-60*ROUNDDOWN(F22/60,0)</f>
        <v>0</v>
      </c>
      <c r="F22" s="161">
        <f>SUM(F15:F21)</f>
        <v>0</v>
      </c>
      <c r="G22" s="63">
        <f>IF((D22*60+E22)=0,0,ROUND((C22*60)/(D22*60+E22),1))</f>
        <v>0</v>
      </c>
      <c r="H22" s="33">
        <f>SUM(H15:H21)</f>
        <v>0</v>
      </c>
      <c r="I22" s="33">
        <f>IF(SUM(I15:I21)=0,0,ROUND(AVERAGE(I15:I21),0))</f>
        <v>0</v>
      </c>
      <c r="J22" s="179">
        <f>IF(J21=0,0,1)</f>
        <v>0</v>
      </c>
      <c r="K22" s="33">
        <f>IF(SUM(K15:K21)=0,0,ROUND(AVERAGE(K15:K21),0))</f>
        <v>0</v>
      </c>
      <c r="L22" s="179">
        <f>IF(L21=0,0,1)</f>
        <v>0</v>
      </c>
      <c r="M22" s="33">
        <f>IF(SUM(M15:M21)=0,0,ROUND(AVERAGE(M15:M21),0))</f>
        <v>0</v>
      </c>
      <c r="N22" s="179">
        <f>IF(N21=0,0,1)</f>
        <v>0</v>
      </c>
      <c r="O22" s="33">
        <f>IF(SUM(O15:O21)=0,0,ROUND(AVERAGE(O15:O21),0))</f>
        <v>0</v>
      </c>
      <c r="P22" s="179">
        <f>IF(P21=0,0,1)</f>
        <v>0</v>
      </c>
      <c r="Q22" s="33">
        <f>IF(SUM(Q15:Q21)=0,0,ROUND(AVERAGE(Q15:Q21),0))</f>
        <v>0</v>
      </c>
      <c r="R22" s="179">
        <f>IF(R21=0,0,1)</f>
        <v>0</v>
      </c>
      <c r="S22" s="257"/>
      <c r="T22" s="420"/>
      <c r="U22" s="421"/>
      <c r="V22" s="421"/>
      <c r="W22" s="421"/>
      <c r="X22" s="421"/>
      <c r="Y22" s="421"/>
      <c r="Z22" s="422"/>
    </row>
    <row r="23" spans="1:26" ht="12.75">
      <c r="A23" s="19" t="s">
        <v>6</v>
      </c>
      <c r="B23" s="19">
        <f>B21+1</f>
        <v>16</v>
      </c>
      <c r="C23" s="41"/>
      <c r="D23" s="41"/>
      <c r="E23" s="41"/>
      <c r="F23" s="76">
        <f aca="true" t="shared" si="15" ref="F23:F29">E23</f>
        <v>0</v>
      </c>
      <c r="G23" s="107">
        <f t="shared" si="8"/>
      </c>
      <c r="H23" s="122"/>
      <c r="I23" s="122"/>
      <c r="J23" s="178">
        <f>IF(I23="",0,1)</f>
        <v>0</v>
      </c>
      <c r="K23" s="122"/>
      <c r="L23" s="178">
        <f>IF(K23="",0,1)</f>
        <v>0</v>
      </c>
      <c r="M23" s="122"/>
      <c r="N23" s="178">
        <f>IF(M23="",0,1)</f>
        <v>0</v>
      </c>
      <c r="O23" s="122"/>
      <c r="P23" s="178">
        <f>IF(O23="",0,1)</f>
        <v>0</v>
      </c>
      <c r="Q23" s="122"/>
      <c r="R23" s="178">
        <f>IF(Q23="",0,1)</f>
        <v>0</v>
      </c>
      <c r="S23" s="258"/>
      <c r="T23" s="483"/>
      <c r="U23" s="484"/>
      <c r="V23" s="484"/>
      <c r="W23" s="484"/>
      <c r="X23" s="484"/>
      <c r="Y23" s="484"/>
      <c r="Z23" s="485"/>
    </row>
    <row r="24" spans="1:26" ht="12.75">
      <c r="A24" s="19" t="s">
        <v>7</v>
      </c>
      <c r="B24" s="19">
        <f t="shared" si="0"/>
        <v>17</v>
      </c>
      <c r="C24" s="41"/>
      <c r="D24" s="41"/>
      <c r="E24" s="41"/>
      <c r="F24" s="76">
        <f t="shared" si="15"/>
        <v>0</v>
      </c>
      <c r="G24" s="107">
        <f t="shared" si="8"/>
      </c>
      <c r="H24" s="122"/>
      <c r="I24" s="122"/>
      <c r="J24" s="178">
        <f aca="true" t="shared" si="16" ref="J24:J29">IF(I24="",J23,J23+1)</f>
        <v>0</v>
      </c>
      <c r="K24" s="122"/>
      <c r="L24" s="178">
        <f aca="true" t="shared" si="17" ref="L24:L29">IF(K24="",L23,L23+1)</f>
        <v>0</v>
      </c>
      <c r="M24" s="122"/>
      <c r="N24" s="178">
        <f aca="true" t="shared" si="18" ref="N24:N29">IF(M24="",N23,N23+1)</f>
        <v>0</v>
      </c>
      <c r="O24" s="122"/>
      <c r="P24" s="178">
        <f aca="true" t="shared" si="19" ref="P24:P29">IF(O24="",P23,P23+1)</f>
        <v>0</v>
      </c>
      <c r="Q24" s="122"/>
      <c r="R24" s="178">
        <f aca="true" t="shared" si="20" ref="R24:R29">IF(Q24="",R23,R23+1)</f>
        <v>0</v>
      </c>
      <c r="S24" s="258"/>
      <c r="T24" s="432"/>
      <c r="U24" s="433"/>
      <c r="V24" s="433"/>
      <c r="W24" s="433"/>
      <c r="X24" s="433"/>
      <c r="Y24" s="433"/>
      <c r="Z24" s="434"/>
    </row>
    <row r="25" spans="1:26" ht="12.75">
      <c r="A25" s="19" t="s">
        <v>8</v>
      </c>
      <c r="B25" s="19">
        <f t="shared" si="0"/>
        <v>18</v>
      </c>
      <c r="C25" s="41"/>
      <c r="D25" s="41"/>
      <c r="E25" s="41"/>
      <c r="F25" s="76">
        <f t="shared" si="15"/>
        <v>0</v>
      </c>
      <c r="G25" s="107">
        <f t="shared" si="8"/>
      </c>
      <c r="H25" s="122"/>
      <c r="I25" s="122"/>
      <c r="J25" s="178">
        <f t="shared" si="16"/>
        <v>0</v>
      </c>
      <c r="K25" s="122"/>
      <c r="L25" s="178">
        <f t="shared" si="17"/>
        <v>0</v>
      </c>
      <c r="M25" s="122"/>
      <c r="N25" s="178">
        <f t="shared" si="18"/>
        <v>0</v>
      </c>
      <c r="O25" s="122"/>
      <c r="P25" s="178">
        <f t="shared" si="19"/>
        <v>0</v>
      </c>
      <c r="Q25" s="122"/>
      <c r="R25" s="178">
        <f t="shared" si="20"/>
        <v>0</v>
      </c>
      <c r="S25" s="258"/>
      <c r="T25" s="432"/>
      <c r="U25" s="433"/>
      <c r="V25" s="433"/>
      <c r="W25" s="433"/>
      <c r="X25" s="433"/>
      <c r="Y25" s="433"/>
      <c r="Z25" s="434"/>
    </row>
    <row r="26" spans="1:26" ht="12.75">
      <c r="A26" s="19" t="s">
        <v>2</v>
      </c>
      <c r="B26" s="19">
        <f t="shared" si="0"/>
        <v>19</v>
      </c>
      <c r="C26" s="41"/>
      <c r="D26" s="41"/>
      <c r="E26" s="41"/>
      <c r="F26" s="76">
        <f t="shared" si="15"/>
        <v>0</v>
      </c>
      <c r="G26" s="107">
        <f t="shared" si="8"/>
      </c>
      <c r="H26" s="122"/>
      <c r="I26" s="122"/>
      <c r="J26" s="178">
        <f t="shared" si="16"/>
        <v>0</v>
      </c>
      <c r="K26" s="122"/>
      <c r="L26" s="178">
        <f t="shared" si="17"/>
        <v>0</v>
      </c>
      <c r="M26" s="122"/>
      <c r="N26" s="178">
        <f t="shared" si="18"/>
        <v>0</v>
      </c>
      <c r="O26" s="122"/>
      <c r="P26" s="178">
        <f t="shared" si="19"/>
        <v>0</v>
      </c>
      <c r="Q26" s="122"/>
      <c r="R26" s="178">
        <f t="shared" si="20"/>
        <v>0</v>
      </c>
      <c r="S26" s="258"/>
      <c r="T26" s="432"/>
      <c r="U26" s="433"/>
      <c r="V26" s="433"/>
      <c r="W26" s="433"/>
      <c r="X26" s="433"/>
      <c r="Y26" s="433"/>
      <c r="Z26" s="434"/>
    </row>
    <row r="27" spans="1:26" ht="12.75">
      <c r="A27" s="19" t="s">
        <v>3</v>
      </c>
      <c r="B27" s="19">
        <f t="shared" si="0"/>
        <v>20</v>
      </c>
      <c r="C27" s="41"/>
      <c r="D27" s="41"/>
      <c r="E27" s="41"/>
      <c r="F27" s="76">
        <f t="shared" si="15"/>
        <v>0</v>
      </c>
      <c r="G27" s="107">
        <f t="shared" si="8"/>
      </c>
      <c r="H27" s="122"/>
      <c r="I27" s="122"/>
      <c r="J27" s="178">
        <f t="shared" si="16"/>
        <v>0</v>
      </c>
      <c r="K27" s="122"/>
      <c r="L27" s="178">
        <f t="shared" si="17"/>
        <v>0</v>
      </c>
      <c r="M27" s="122"/>
      <c r="N27" s="178">
        <f t="shared" si="18"/>
        <v>0</v>
      </c>
      <c r="O27" s="122"/>
      <c r="P27" s="178">
        <f t="shared" si="19"/>
        <v>0</v>
      </c>
      <c r="Q27" s="122"/>
      <c r="R27" s="178">
        <f t="shared" si="20"/>
        <v>0</v>
      </c>
      <c r="S27" s="258"/>
      <c r="T27" s="432"/>
      <c r="U27" s="433"/>
      <c r="V27" s="433"/>
      <c r="W27" s="433"/>
      <c r="X27" s="433"/>
      <c r="Y27" s="433"/>
      <c r="Z27" s="434"/>
    </row>
    <row r="28" spans="1:26" ht="12.75">
      <c r="A28" s="19" t="s">
        <v>4</v>
      </c>
      <c r="B28" s="19">
        <f t="shared" si="0"/>
        <v>21</v>
      </c>
      <c r="C28" s="41"/>
      <c r="D28" s="41"/>
      <c r="E28" s="41"/>
      <c r="F28" s="76">
        <f t="shared" si="15"/>
        <v>0</v>
      </c>
      <c r="G28" s="107">
        <f t="shared" si="8"/>
      </c>
      <c r="H28" s="122"/>
      <c r="I28" s="122"/>
      <c r="J28" s="178">
        <f t="shared" si="16"/>
        <v>0</v>
      </c>
      <c r="K28" s="122"/>
      <c r="L28" s="178">
        <f t="shared" si="17"/>
        <v>0</v>
      </c>
      <c r="M28" s="122"/>
      <c r="N28" s="178">
        <f t="shared" si="18"/>
        <v>0</v>
      </c>
      <c r="O28" s="122"/>
      <c r="P28" s="178">
        <f t="shared" si="19"/>
        <v>0</v>
      </c>
      <c r="Q28" s="122"/>
      <c r="R28" s="178">
        <f t="shared" si="20"/>
        <v>0</v>
      </c>
      <c r="S28" s="258"/>
      <c r="T28" s="432"/>
      <c r="U28" s="433"/>
      <c r="V28" s="433"/>
      <c r="W28" s="433"/>
      <c r="X28" s="433"/>
      <c r="Y28" s="433"/>
      <c r="Z28" s="434"/>
    </row>
    <row r="29" spans="1:26" ht="12.75">
      <c r="A29" s="156" t="s">
        <v>5</v>
      </c>
      <c r="B29" s="156">
        <f t="shared" si="0"/>
        <v>22</v>
      </c>
      <c r="C29" s="41"/>
      <c r="D29" s="41"/>
      <c r="E29" s="41"/>
      <c r="F29" s="76">
        <f t="shared" si="15"/>
        <v>0</v>
      </c>
      <c r="G29" s="107">
        <f t="shared" si="8"/>
      </c>
      <c r="H29" s="122"/>
      <c r="I29" s="122"/>
      <c r="J29" s="178">
        <f t="shared" si="16"/>
        <v>0</v>
      </c>
      <c r="K29" s="122"/>
      <c r="L29" s="178">
        <f t="shared" si="17"/>
        <v>0</v>
      </c>
      <c r="M29" s="122"/>
      <c r="N29" s="178">
        <f t="shared" si="18"/>
        <v>0</v>
      </c>
      <c r="O29" s="122"/>
      <c r="P29" s="178">
        <f t="shared" si="19"/>
        <v>0</v>
      </c>
      <c r="Q29" s="122"/>
      <c r="R29" s="178">
        <f t="shared" si="20"/>
        <v>0</v>
      </c>
      <c r="S29" s="258"/>
      <c r="T29" s="432"/>
      <c r="U29" s="433"/>
      <c r="V29" s="433"/>
      <c r="W29" s="433"/>
      <c r="X29" s="433"/>
      <c r="Y29" s="433"/>
      <c r="Z29" s="434"/>
    </row>
    <row r="30" spans="1:26" ht="12.75">
      <c r="A30" s="505" t="s">
        <v>68</v>
      </c>
      <c r="B30" s="506"/>
      <c r="C30" s="15">
        <f>SUM(C23:C29)</f>
        <v>0</v>
      </c>
      <c r="D30" s="15">
        <f>SUM(D23:D29)+ROUNDDOWN(F30/60,0)</f>
        <v>0</v>
      </c>
      <c r="E30" s="15">
        <f>F30-60*ROUNDDOWN(F30/60,0)</f>
        <v>0</v>
      </c>
      <c r="F30" s="161">
        <f>SUM(F23:F29)</f>
        <v>0</v>
      </c>
      <c r="G30" s="63">
        <f>IF((D30*60+E30)=0,0,ROUND((C30*60)/(D30*60+E30),1))</f>
        <v>0</v>
      </c>
      <c r="H30" s="33">
        <f>SUM(H23:H29)</f>
        <v>0</v>
      </c>
      <c r="I30" s="33">
        <f>IF(SUM(I23:I29)=0,0,ROUND(AVERAGE(I23:I29),0))</f>
        <v>0</v>
      </c>
      <c r="J30" s="179">
        <f>IF(J29=0,0,1)</f>
        <v>0</v>
      </c>
      <c r="K30" s="33">
        <f>IF(SUM(K23:K29)=0,0,ROUND(AVERAGE(K23:K29),0))</f>
        <v>0</v>
      </c>
      <c r="L30" s="179">
        <f>IF(L29=0,0,1)</f>
        <v>0</v>
      </c>
      <c r="M30" s="33">
        <f>IF(SUM(M23:M29)=0,0,ROUND(AVERAGE(M23:M29),0))</f>
        <v>0</v>
      </c>
      <c r="N30" s="179">
        <f>IF(N29=0,0,1)</f>
        <v>0</v>
      </c>
      <c r="O30" s="33">
        <f>IF(SUM(O23:O29)=0,0,ROUND(AVERAGE(O23:O29),0))</f>
        <v>0</v>
      </c>
      <c r="P30" s="179">
        <f>IF(P29=0,0,1)</f>
        <v>0</v>
      </c>
      <c r="Q30" s="33">
        <f>IF(SUM(Q23:Q29)=0,0,ROUND(AVERAGE(Q23:Q29),0))</f>
        <v>0</v>
      </c>
      <c r="R30" s="179">
        <f>IF(R29=0,0,1)</f>
        <v>0</v>
      </c>
      <c r="S30" s="257"/>
      <c r="T30" s="420"/>
      <c r="U30" s="421"/>
      <c r="V30" s="421"/>
      <c r="W30" s="421"/>
      <c r="X30" s="421"/>
      <c r="Y30" s="421"/>
      <c r="Z30" s="422"/>
    </row>
    <row r="31" spans="1:26" ht="12.75">
      <c r="A31" s="19" t="s">
        <v>6</v>
      </c>
      <c r="B31" s="19">
        <f>B29+1</f>
        <v>23</v>
      </c>
      <c r="C31" s="41"/>
      <c r="D31" s="41"/>
      <c r="E31" s="41"/>
      <c r="F31" s="76">
        <f aca="true" t="shared" si="21" ref="F31:F40">E31</f>
        <v>0</v>
      </c>
      <c r="G31" s="107">
        <f t="shared" si="8"/>
      </c>
      <c r="H31" s="122"/>
      <c r="I31" s="122"/>
      <c r="J31" s="178">
        <f>IF(I31="",0,1)</f>
        <v>0</v>
      </c>
      <c r="K31" s="122"/>
      <c r="L31" s="178">
        <f>IF(K31="",0,1)</f>
        <v>0</v>
      </c>
      <c r="M31" s="122"/>
      <c r="N31" s="178">
        <f>IF(M31="",0,1)</f>
        <v>0</v>
      </c>
      <c r="O31" s="122"/>
      <c r="P31" s="178">
        <f>IF(O31="",0,1)</f>
        <v>0</v>
      </c>
      <c r="Q31" s="122"/>
      <c r="R31" s="178">
        <f>IF(Q31="",0,1)</f>
        <v>0</v>
      </c>
      <c r="S31" s="258"/>
      <c r="T31" s="432"/>
      <c r="U31" s="433"/>
      <c r="V31" s="433"/>
      <c r="W31" s="433"/>
      <c r="X31" s="433"/>
      <c r="Y31" s="433"/>
      <c r="Z31" s="434"/>
    </row>
    <row r="32" spans="1:26" ht="12.75">
      <c r="A32" s="19" t="s">
        <v>7</v>
      </c>
      <c r="B32" s="19">
        <f aca="true" t="shared" si="22" ref="B32:B37">B31+1</f>
        <v>24</v>
      </c>
      <c r="C32" s="41"/>
      <c r="D32" s="41"/>
      <c r="E32" s="41"/>
      <c r="F32" s="76">
        <f t="shared" si="21"/>
        <v>0</v>
      </c>
      <c r="G32" s="107">
        <f t="shared" si="8"/>
      </c>
      <c r="H32" s="122"/>
      <c r="I32" s="122"/>
      <c r="J32" s="178">
        <f aca="true" t="shared" si="23" ref="J32:J37">IF(I32="",J31,J31+1)</f>
        <v>0</v>
      </c>
      <c r="K32" s="122"/>
      <c r="L32" s="178">
        <f aca="true" t="shared" si="24" ref="L32:L37">IF(K32="",L31,L31+1)</f>
        <v>0</v>
      </c>
      <c r="M32" s="122"/>
      <c r="N32" s="178">
        <f aca="true" t="shared" si="25" ref="N32:N37">IF(M32="",N31,N31+1)</f>
        <v>0</v>
      </c>
      <c r="O32" s="122"/>
      <c r="P32" s="178">
        <f aca="true" t="shared" si="26" ref="P32:P37">IF(O32="",P31,P31+1)</f>
        <v>0</v>
      </c>
      <c r="Q32" s="122"/>
      <c r="R32" s="178">
        <f aca="true" t="shared" si="27" ref="R32:R37">IF(Q32="",R31,R31+1)</f>
        <v>0</v>
      </c>
      <c r="S32" s="258"/>
      <c r="T32" s="432"/>
      <c r="U32" s="433"/>
      <c r="V32" s="433"/>
      <c r="W32" s="433"/>
      <c r="X32" s="433"/>
      <c r="Y32" s="433"/>
      <c r="Z32" s="434"/>
    </row>
    <row r="33" spans="1:26" ht="12.75">
      <c r="A33" s="19" t="s">
        <v>8</v>
      </c>
      <c r="B33" s="19">
        <f t="shared" si="22"/>
        <v>25</v>
      </c>
      <c r="C33" s="41"/>
      <c r="D33" s="41"/>
      <c r="E33" s="41"/>
      <c r="F33" s="76">
        <f t="shared" si="21"/>
        <v>0</v>
      </c>
      <c r="G33" s="107">
        <f t="shared" si="8"/>
      </c>
      <c r="H33" s="122"/>
      <c r="I33" s="122"/>
      <c r="J33" s="178">
        <f t="shared" si="23"/>
        <v>0</v>
      </c>
      <c r="K33" s="122"/>
      <c r="L33" s="178">
        <f t="shared" si="24"/>
        <v>0</v>
      </c>
      <c r="M33" s="122"/>
      <c r="N33" s="178">
        <f t="shared" si="25"/>
        <v>0</v>
      </c>
      <c r="O33" s="122"/>
      <c r="P33" s="178">
        <f t="shared" si="26"/>
        <v>0</v>
      </c>
      <c r="Q33" s="122"/>
      <c r="R33" s="178">
        <f t="shared" si="27"/>
        <v>0</v>
      </c>
      <c r="S33" s="258"/>
      <c r="T33" s="432"/>
      <c r="U33" s="433"/>
      <c r="V33" s="433"/>
      <c r="W33" s="433"/>
      <c r="X33" s="433"/>
      <c r="Y33" s="433"/>
      <c r="Z33" s="434"/>
    </row>
    <row r="34" spans="1:26" ht="12.75">
      <c r="A34" s="19" t="s">
        <v>2</v>
      </c>
      <c r="B34" s="19">
        <f t="shared" si="22"/>
        <v>26</v>
      </c>
      <c r="C34" s="41"/>
      <c r="D34" s="41"/>
      <c r="E34" s="41"/>
      <c r="F34" s="76">
        <f t="shared" si="21"/>
        <v>0</v>
      </c>
      <c r="G34" s="107">
        <f t="shared" si="8"/>
      </c>
      <c r="H34" s="122"/>
      <c r="I34" s="122"/>
      <c r="J34" s="178">
        <f t="shared" si="23"/>
        <v>0</v>
      </c>
      <c r="K34" s="122"/>
      <c r="L34" s="178">
        <f t="shared" si="24"/>
        <v>0</v>
      </c>
      <c r="M34" s="122"/>
      <c r="N34" s="178">
        <f t="shared" si="25"/>
        <v>0</v>
      </c>
      <c r="O34" s="122"/>
      <c r="P34" s="178">
        <f t="shared" si="26"/>
        <v>0</v>
      </c>
      <c r="Q34" s="122"/>
      <c r="R34" s="178">
        <f t="shared" si="27"/>
        <v>0</v>
      </c>
      <c r="S34" s="258"/>
      <c r="T34" s="432"/>
      <c r="U34" s="433"/>
      <c r="V34" s="433"/>
      <c r="W34" s="433"/>
      <c r="X34" s="433"/>
      <c r="Y34" s="433"/>
      <c r="Z34" s="434"/>
    </row>
    <row r="35" spans="1:26" ht="12.75">
      <c r="A35" s="19" t="s">
        <v>3</v>
      </c>
      <c r="B35" s="19">
        <f t="shared" si="22"/>
        <v>27</v>
      </c>
      <c r="C35" s="41"/>
      <c r="D35" s="41"/>
      <c r="E35" s="41"/>
      <c r="F35" s="76">
        <f t="shared" si="21"/>
        <v>0</v>
      </c>
      <c r="G35" s="107">
        <f t="shared" si="8"/>
      </c>
      <c r="H35" s="122"/>
      <c r="I35" s="122"/>
      <c r="J35" s="178">
        <f t="shared" si="23"/>
        <v>0</v>
      </c>
      <c r="K35" s="122"/>
      <c r="L35" s="178">
        <f t="shared" si="24"/>
        <v>0</v>
      </c>
      <c r="M35" s="122"/>
      <c r="N35" s="178">
        <f t="shared" si="25"/>
        <v>0</v>
      </c>
      <c r="O35" s="122"/>
      <c r="P35" s="178">
        <f t="shared" si="26"/>
        <v>0</v>
      </c>
      <c r="Q35" s="122"/>
      <c r="R35" s="178">
        <f t="shared" si="27"/>
        <v>0</v>
      </c>
      <c r="S35" s="258"/>
      <c r="T35" s="432"/>
      <c r="U35" s="433"/>
      <c r="V35" s="433"/>
      <c r="W35" s="433"/>
      <c r="X35" s="433"/>
      <c r="Y35" s="433"/>
      <c r="Z35" s="434"/>
    </row>
    <row r="36" spans="1:26" ht="12.75">
      <c r="A36" s="19" t="s">
        <v>4</v>
      </c>
      <c r="B36" s="19">
        <f t="shared" si="22"/>
        <v>28</v>
      </c>
      <c r="C36" s="41"/>
      <c r="D36" s="41"/>
      <c r="E36" s="41"/>
      <c r="F36" s="76">
        <f t="shared" si="21"/>
        <v>0</v>
      </c>
      <c r="G36" s="107">
        <f t="shared" si="8"/>
      </c>
      <c r="H36" s="122"/>
      <c r="I36" s="122"/>
      <c r="J36" s="178">
        <f t="shared" si="23"/>
        <v>0</v>
      </c>
      <c r="K36" s="122"/>
      <c r="L36" s="178">
        <f t="shared" si="24"/>
        <v>0</v>
      </c>
      <c r="M36" s="122"/>
      <c r="N36" s="178">
        <f t="shared" si="25"/>
        <v>0</v>
      </c>
      <c r="O36" s="122"/>
      <c r="P36" s="178">
        <f t="shared" si="26"/>
        <v>0</v>
      </c>
      <c r="Q36" s="122"/>
      <c r="R36" s="178">
        <f t="shared" si="27"/>
        <v>0</v>
      </c>
      <c r="S36" s="258"/>
      <c r="T36" s="432"/>
      <c r="U36" s="433"/>
      <c r="V36" s="433"/>
      <c r="W36" s="433"/>
      <c r="X36" s="433"/>
      <c r="Y36" s="433"/>
      <c r="Z36" s="434"/>
    </row>
    <row r="37" spans="1:26" ht="12.75">
      <c r="A37" s="156" t="s">
        <v>5</v>
      </c>
      <c r="B37" s="156">
        <f t="shared" si="22"/>
        <v>29</v>
      </c>
      <c r="C37" s="41"/>
      <c r="D37" s="41"/>
      <c r="E37" s="41"/>
      <c r="F37" s="76">
        <f t="shared" si="21"/>
        <v>0</v>
      </c>
      <c r="G37" s="107">
        <f t="shared" si="8"/>
      </c>
      <c r="H37" s="122"/>
      <c r="I37" s="122"/>
      <c r="J37" s="178">
        <f t="shared" si="23"/>
        <v>0</v>
      </c>
      <c r="K37" s="122"/>
      <c r="L37" s="178">
        <f t="shared" si="24"/>
        <v>0</v>
      </c>
      <c r="M37" s="122"/>
      <c r="N37" s="178">
        <f t="shared" si="25"/>
        <v>0</v>
      </c>
      <c r="O37" s="122"/>
      <c r="P37" s="178">
        <f t="shared" si="26"/>
        <v>0</v>
      </c>
      <c r="Q37" s="122"/>
      <c r="R37" s="178">
        <f t="shared" si="27"/>
        <v>0</v>
      </c>
      <c r="S37" s="258"/>
      <c r="T37" s="432" t="s">
        <v>234</v>
      </c>
      <c r="U37" s="433"/>
      <c r="V37" s="433"/>
      <c r="W37" s="433"/>
      <c r="X37" s="433"/>
      <c r="Y37" s="433"/>
      <c r="Z37" s="434"/>
    </row>
    <row r="38" spans="1:26" ht="12.75">
      <c r="A38" s="505" t="s">
        <v>69</v>
      </c>
      <c r="B38" s="506"/>
      <c r="C38" s="15">
        <f>SUM(C31:C37)</f>
        <v>0</v>
      </c>
      <c r="D38" s="15">
        <f>SUM(D31:D37)+ROUNDDOWN(F38/60,0)</f>
        <v>0</v>
      </c>
      <c r="E38" s="15">
        <f>F38-60*ROUNDDOWN(F38/60,0)</f>
        <v>0</v>
      </c>
      <c r="F38" s="161">
        <f>SUM(F31:F37)</f>
        <v>0</v>
      </c>
      <c r="G38" s="63">
        <f>IF((D38*60+E38)=0,0,ROUND((C38*60)/(D38*60+E38),1))</f>
        <v>0</v>
      </c>
      <c r="H38" s="33">
        <f>SUM(H31:H37)</f>
        <v>0</v>
      </c>
      <c r="I38" s="33">
        <f>IF(SUM(I31:I37)=0,0,ROUND(AVERAGE(I31:I37),0))</f>
        <v>0</v>
      </c>
      <c r="J38" s="179">
        <f>IF(J37=0,0,1)</f>
        <v>0</v>
      </c>
      <c r="K38" s="33">
        <f>IF(SUM(K31:K37)=0,0,ROUND(AVERAGE(K31:K37),0))</f>
        <v>0</v>
      </c>
      <c r="L38" s="179">
        <f>IF(L37=0,0,1)</f>
        <v>0</v>
      </c>
      <c r="M38" s="33">
        <f>IF(SUM(M31:M37)=0,0,ROUND(AVERAGE(M31:M37),0))</f>
        <v>0</v>
      </c>
      <c r="N38" s="179">
        <f>IF(N37=0,0,1)</f>
        <v>0</v>
      </c>
      <c r="O38" s="33">
        <f>IF(SUM(O31:O37)=0,0,ROUND(AVERAGE(O31:O37),0))</f>
        <v>0</v>
      </c>
      <c r="P38" s="179">
        <f>IF(P37=0,0,1)</f>
        <v>0</v>
      </c>
      <c r="Q38" s="33">
        <f>IF(SUM(Q31:Q37)=0,0,ROUND(AVERAGE(Q31:Q37),0))</f>
        <v>0</v>
      </c>
      <c r="R38" s="179">
        <f>IF(R37=0,0,1)</f>
        <v>0</v>
      </c>
      <c r="S38" s="257"/>
      <c r="T38" s="420"/>
      <c r="U38" s="421"/>
      <c r="V38" s="421"/>
      <c r="W38" s="421"/>
      <c r="X38" s="421"/>
      <c r="Y38" s="421"/>
      <c r="Z38" s="422"/>
    </row>
    <row r="39" spans="1:256" s="80" customFormat="1" ht="12.75">
      <c r="A39" s="19" t="s">
        <v>6</v>
      </c>
      <c r="B39" s="19">
        <f>B37+1</f>
        <v>30</v>
      </c>
      <c r="C39" s="125"/>
      <c r="D39" s="125"/>
      <c r="E39" s="125"/>
      <c r="F39" s="76">
        <f t="shared" si="21"/>
        <v>0</v>
      </c>
      <c r="G39" s="107">
        <f t="shared" si="8"/>
      </c>
      <c r="H39" s="126"/>
      <c r="I39" s="126"/>
      <c r="J39" s="178">
        <f>IF(I39="",0,1)</f>
        <v>0</v>
      </c>
      <c r="K39" s="126"/>
      <c r="L39" s="178">
        <f>IF(K39="",0,1)</f>
        <v>0</v>
      </c>
      <c r="M39" s="126"/>
      <c r="N39" s="178">
        <f>IF(M39="",0,1)</f>
        <v>0</v>
      </c>
      <c r="O39" s="126"/>
      <c r="P39" s="178">
        <f>IF(O39="",0,1)</f>
        <v>0</v>
      </c>
      <c r="Q39" s="126"/>
      <c r="R39" s="178">
        <f>IF(Q39="",0,1)</f>
        <v>0</v>
      </c>
      <c r="S39" s="258"/>
      <c r="T39" s="432"/>
      <c r="U39" s="433"/>
      <c r="V39" s="433"/>
      <c r="W39" s="433"/>
      <c r="X39" s="433"/>
      <c r="Y39" s="433"/>
      <c r="Z39" s="434"/>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80" customFormat="1" ht="12.75">
      <c r="A40" s="19" t="s">
        <v>7</v>
      </c>
      <c r="B40" s="19">
        <f>B39+1</f>
        <v>31</v>
      </c>
      <c r="C40" s="125"/>
      <c r="D40" s="125"/>
      <c r="E40" s="125"/>
      <c r="F40" s="76">
        <f t="shared" si="21"/>
        <v>0</v>
      </c>
      <c r="G40" s="107">
        <f t="shared" si="8"/>
      </c>
      <c r="H40" s="126"/>
      <c r="I40" s="126"/>
      <c r="J40" s="178">
        <f aca="true" t="shared" si="28" ref="J40:R40">IF(I40="",J39,J39+1)</f>
        <v>0</v>
      </c>
      <c r="K40" s="126"/>
      <c r="L40" s="178">
        <f t="shared" si="28"/>
        <v>0</v>
      </c>
      <c r="M40" s="126"/>
      <c r="N40" s="178">
        <f t="shared" si="28"/>
        <v>0</v>
      </c>
      <c r="O40" s="126"/>
      <c r="P40" s="178">
        <f t="shared" si="28"/>
        <v>0</v>
      </c>
      <c r="Q40" s="126"/>
      <c r="R40" s="178">
        <f t="shared" si="28"/>
        <v>0</v>
      </c>
      <c r="S40" s="267"/>
      <c r="T40" s="432"/>
      <c r="U40" s="433"/>
      <c r="V40" s="433"/>
      <c r="W40" s="433"/>
      <c r="X40" s="433"/>
      <c r="Y40" s="433"/>
      <c r="Z40" s="434"/>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80" customFormat="1" ht="12.75">
      <c r="A41" s="462" t="s">
        <v>24</v>
      </c>
      <c r="B41" s="463"/>
      <c r="C41" s="13">
        <f>SUM(C39:C40)</f>
        <v>0</v>
      </c>
      <c r="D41" s="13">
        <f>SUM(D39:D40)+ROUNDDOWN(F41/60,0)</f>
        <v>0</v>
      </c>
      <c r="E41" s="13">
        <f>F41-60*ROUNDDOWN(F41/60,0)</f>
        <v>0</v>
      </c>
      <c r="F41" s="145">
        <f>SUM(F39:F40)</f>
        <v>0</v>
      </c>
      <c r="G41" s="53">
        <f>IF((D41*60+E41)=0,0,ROUND((C41*60)/(D41*60+E41),1))</f>
        <v>0</v>
      </c>
      <c r="H41" s="27">
        <f>SUM(H39:H40)</f>
        <v>0</v>
      </c>
      <c r="I41" s="27">
        <f>IF(SUM(I39:I40)=0,0,ROUND(AVERAGE(I39:I40),0))</f>
        <v>0</v>
      </c>
      <c r="J41" s="179">
        <f>IF(J39=0,0,1)</f>
        <v>0</v>
      </c>
      <c r="K41" s="27">
        <f>IF(SUM(K39:K40)=0,0,ROUND(AVERAGE(K39:K40),0))</f>
        <v>0</v>
      </c>
      <c r="L41" s="179">
        <f>IF(L39=0,0,1)</f>
        <v>0</v>
      </c>
      <c r="M41" s="27">
        <f>IF(SUM(M39:M40)=0,0,ROUND(AVERAGE(M39:M40),0))</f>
        <v>0</v>
      </c>
      <c r="N41" s="179">
        <f>IF(N39=0,0,1)</f>
        <v>0</v>
      </c>
      <c r="O41" s="27">
        <f>IF(SUM(O39:O40)=0,0,ROUND(AVERAGE(O39:O40),0))</f>
        <v>0</v>
      </c>
      <c r="P41" s="179">
        <f>IF(P39=0,0,1)</f>
        <v>0</v>
      </c>
      <c r="Q41" s="27">
        <f>IF(SUM(Q39:Q40)=0,0,ROUND(AVERAGE(Q39:Q40),0))</f>
        <v>0</v>
      </c>
      <c r="R41" s="179">
        <f>IF(R39=0,0,1)</f>
        <v>0</v>
      </c>
      <c r="S41" s="268"/>
      <c r="T41" s="420"/>
      <c r="U41" s="421"/>
      <c r="V41" s="421"/>
      <c r="W41" s="421"/>
      <c r="X41" s="421"/>
      <c r="Y41" s="421"/>
      <c r="Z41" s="422"/>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6" ht="12.75">
      <c r="A42" s="516" t="s">
        <v>28</v>
      </c>
      <c r="B42" s="517"/>
      <c r="C42" s="16">
        <f>C5+C14+C22+C30+C38+C39</f>
        <v>0</v>
      </c>
      <c r="D42" s="16">
        <f>D5+D14+D22+D30+D38+D39+ROUNDDOWN(F42/60,0)</f>
        <v>0</v>
      </c>
      <c r="E42" s="17">
        <f>F42-60*ROUNDDOWN(F42/60,0)</f>
        <v>0</v>
      </c>
      <c r="F42" s="162">
        <f>E5+E14+E22+E30+E38+F39</f>
        <v>0</v>
      </c>
      <c r="G42" s="62">
        <f>IF((D42*60+E42)=0,0,ROUND((C42*60)/(D42*60+E42),1))</f>
        <v>0</v>
      </c>
      <c r="H42" s="34">
        <f>H5+H14+H22+H30+H38+H41</f>
        <v>0</v>
      </c>
      <c r="I42" s="34">
        <f>IF(I43=0,"",(I5+I14+I22+I30+I38+I41)/I43)</f>
      </c>
      <c r="J42" s="195"/>
      <c r="K42" s="34">
        <f>IF(K43=0,"",(K5+K14+K22+K30+K38+K41)/K43)</f>
      </c>
      <c r="L42" s="195"/>
      <c r="M42" s="34">
        <f>IF(M43=0,"",(M5+M14+M22+M30+M38+M41)/M43)</f>
      </c>
      <c r="N42" s="195"/>
      <c r="O42" s="34">
        <f>IF(O43=0,"",(O5+O14+O22+O30+O38+O41)/O43)</f>
      </c>
      <c r="P42" s="195"/>
      <c r="Q42" s="34">
        <f>IF(Q43=0,"",(Q5+Q14+Q22+Q30+Q38+Q41)/Q43)</f>
      </c>
      <c r="R42" s="195"/>
      <c r="S42" s="35"/>
      <c r="T42" s="36"/>
      <c r="U42" s="36"/>
      <c r="V42" s="224" t="s">
        <v>42</v>
      </c>
      <c r="W42" s="47" t="s">
        <v>29</v>
      </c>
      <c r="X42" s="47" t="s">
        <v>16</v>
      </c>
      <c r="Y42" s="47" t="s">
        <v>23</v>
      </c>
      <c r="Z42" s="19" t="s">
        <v>26</v>
      </c>
    </row>
    <row r="43" spans="1:27" ht="12.75">
      <c r="A43" s="518"/>
      <c r="B43" s="518"/>
      <c r="C43" s="19" t="s">
        <v>0</v>
      </c>
      <c r="D43" s="19" t="s">
        <v>15</v>
      </c>
      <c r="E43" s="19" t="s">
        <v>16</v>
      </c>
      <c r="F43" s="156"/>
      <c r="G43" s="24" t="s">
        <v>12</v>
      </c>
      <c r="H43" s="40" t="s">
        <v>17</v>
      </c>
      <c r="I43" s="174">
        <f>J5+J14+J22+J30+J38+J41</f>
        <v>0</v>
      </c>
      <c r="J43" s="175"/>
      <c r="K43" s="174">
        <f>L5+L14+L22+L30+L38+L41</f>
        <v>0</v>
      </c>
      <c r="L43" s="175"/>
      <c r="M43" s="174">
        <f>N5+N14+N22+N30+N38+N41</f>
        <v>0</v>
      </c>
      <c r="N43" s="175"/>
      <c r="O43" s="174">
        <f>P5+P14+P22+P30+P38+P41</f>
        <v>0</v>
      </c>
      <c r="P43" s="175"/>
      <c r="Q43" s="174">
        <f>R5+R14+R22+R30+R38+R41</f>
        <v>0</v>
      </c>
      <c r="R43" s="138"/>
      <c r="S43" s="73"/>
      <c r="T43" s="501" t="s">
        <v>164</v>
      </c>
      <c r="U43" s="502"/>
      <c r="V43" s="231">
        <f>$C$42+Février!U39</f>
        <v>0</v>
      </c>
      <c r="W43" s="59">
        <f>$D$42+Février!V39+ROUNDDOWN(AA43/60,0)</f>
        <v>0</v>
      </c>
      <c r="X43" s="59">
        <f>AA43-60*ROUNDDOWN(AA43/60,0)</f>
        <v>0</v>
      </c>
      <c r="Y43" s="60">
        <f>IF((W43*60+X43)=0,0,ROUND((V43*60)/(W43*60+X43),1))</f>
        <v>0</v>
      </c>
      <c r="Z43" s="23">
        <f>H42+Février!Y39</f>
        <v>0</v>
      </c>
      <c r="AA43" s="9">
        <f>$E$42+Février!W39</f>
        <v>0</v>
      </c>
    </row>
    <row r="44" spans="1:27" ht="12.75">
      <c r="A44" s="477" t="s">
        <v>236</v>
      </c>
      <c r="B44" s="477"/>
      <c r="C44" s="49">
        <f>'Décembre 14'!C40</f>
        <v>0</v>
      </c>
      <c r="D44" s="50">
        <f>'Décembre 14'!D40</f>
        <v>0</v>
      </c>
      <c r="E44" s="50">
        <f>'Décembre 14'!E40</f>
        <v>0</v>
      </c>
      <c r="F44" s="158"/>
      <c r="G44" s="51">
        <f>IF((D44*60+E44)=0,0,ROUND((C44*60)/(D44*60+E44),1))</f>
        <v>0</v>
      </c>
      <c r="H44" s="218">
        <f>'Décembre 14'!H40</f>
        <v>0</v>
      </c>
      <c r="I44" s="174"/>
      <c r="J44" s="175"/>
      <c r="K44" s="174"/>
      <c r="L44" s="175"/>
      <c r="M44" s="174"/>
      <c r="N44" s="175"/>
      <c r="O44" s="174"/>
      <c r="P44" s="175"/>
      <c r="Q44" s="174"/>
      <c r="R44" s="138"/>
      <c r="S44" s="73"/>
      <c r="T44" s="512" t="s">
        <v>238</v>
      </c>
      <c r="U44" s="513"/>
      <c r="V44" s="240">
        <f>$C$42+Février!U40</f>
        <v>0</v>
      </c>
      <c r="W44" s="241">
        <f>$D$42+Février!V40+ROUNDDOWN(AA44/60,0)</f>
        <v>0</v>
      </c>
      <c r="X44" s="241">
        <f>AA44-60*ROUNDDOWN(AA44/60,0)</f>
        <v>0</v>
      </c>
      <c r="Y44" s="242">
        <f>IF((W44*60+X44)=0,0,ROUND((V44*60)/(W44*60+X44),1))</f>
        <v>0</v>
      </c>
      <c r="Z44" s="239">
        <f>H42+Février!Y40</f>
        <v>0</v>
      </c>
      <c r="AA44" s="236">
        <f>$E$42+Février!W40</f>
        <v>0</v>
      </c>
    </row>
    <row r="45" spans="1:27" ht="12.75">
      <c r="A45" s="489" t="s">
        <v>239</v>
      </c>
      <c r="B45" s="489"/>
      <c r="C45" s="49">
        <f>Janvier!C42</f>
        <v>0</v>
      </c>
      <c r="D45" s="50">
        <f>Janvier!D42</f>
        <v>0</v>
      </c>
      <c r="E45" s="50">
        <f>Janvier!E42</f>
        <v>0</v>
      </c>
      <c r="F45" s="163"/>
      <c r="G45" s="51">
        <f>IF((D45*60+E45)=0,0,ROUND((C45*60)/(D45*60+E45),1))</f>
        <v>0</v>
      </c>
      <c r="H45" s="52">
        <f>Janvier!H42</f>
        <v>0</v>
      </c>
      <c r="S45" s="66"/>
      <c r="T45" s="66"/>
      <c r="U45" s="66"/>
      <c r="V45" s="71"/>
      <c r="W45" s="71"/>
      <c r="X45" s="71"/>
      <c r="Y45" s="71"/>
      <c r="Z45" s="230"/>
      <c r="AA45" s="72"/>
    </row>
    <row r="46" spans="1:28" ht="12.75">
      <c r="A46" s="514" t="s">
        <v>240</v>
      </c>
      <c r="B46" s="515"/>
      <c r="C46" s="49">
        <f>Février!C38</f>
        <v>0</v>
      </c>
      <c r="D46" s="50">
        <f>Février!D38</f>
        <v>0</v>
      </c>
      <c r="E46" s="50">
        <f>Février!E38</f>
        <v>0</v>
      </c>
      <c r="F46" s="163"/>
      <c r="G46" s="51">
        <f>IF((D46*60+E46)=0,0,ROUND((C46*60)/(D46*60+E46),1))</f>
        <v>0</v>
      </c>
      <c r="H46" s="52">
        <f>Février!H38</f>
        <v>0</v>
      </c>
      <c r="S46" s="74"/>
      <c r="T46" s="71"/>
      <c r="U46" s="71"/>
      <c r="V46" s="71"/>
      <c r="W46" s="71"/>
      <c r="X46" s="71"/>
      <c r="Y46" s="71"/>
      <c r="Z46" s="71"/>
      <c r="AA46" s="72"/>
      <c r="AB46" s="72"/>
    </row>
    <row r="47" spans="19:28" ht="12.75">
      <c r="S47" s="74"/>
      <c r="T47" s="71"/>
      <c r="U47" s="71"/>
      <c r="V47" s="71"/>
      <c r="W47" s="71"/>
      <c r="X47" s="71"/>
      <c r="Y47" s="71"/>
      <c r="Z47" s="71"/>
      <c r="AA47" s="72"/>
      <c r="AB47" s="71"/>
    </row>
    <row r="48" spans="19:28" ht="12.75">
      <c r="S48" s="74"/>
      <c r="T48" s="71"/>
      <c r="W48" s="71"/>
      <c r="X48" s="71"/>
      <c r="Y48" s="71"/>
      <c r="Z48" s="71"/>
      <c r="AA48" s="72"/>
      <c r="AB48" s="71"/>
    </row>
  </sheetData>
  <sheetProtection sheet="1" selectLockedCells="1"/>
  <mergeCells count="64">
    <mergeCell ref="T44:U44"/>
    <mergeCell ref="A46:B46"/>
    <mergeCell ref="A42:B42"/>
    <mergeCell ref="A45:B45"/>
    <mergeCell ref="A44:B44"/>
    <mergeCell ref="A14:B14"/>
    <mergeCell ref="A43:B43"/>
    <mergeCell ref="A22:B22"/>
    <mergeCell ref="A38:B38"/>
    <mergeCell ref="A30:B30"/>
    <mergeCell ref="T43:U43"/>
    <mergeCell ref="S2:S3"/>
    <mergeCell ref="A5:B5"/>
    <mergeCell ref="T2:Z3"/>
    <mergeCell ref="T4:Z4"/>
    <mergeCell ref="A6:B6"/>
    <mergeCell ref="T5:Z5"/>
    <mergeCell ref="T7:Z7"/>
    <mergeCell ref="T8:Z8"/>
    <mergeCell ref="A41:B41"/>
    <mergeCell ref="A1:Y1"/>
    <mergeCell ref="A2:A3"/>
    <mergeCell ref="B2:B3"/>
    <mergeCell ref="C2:C3"/>
    <mergeCell ref="D2:D3"/>
    <mergeCell ref="E2:E3"/>
    <mergeCell ref="G2:G3"/>
    <mergeCell ref="I2:I3"/>
    <mergeCell ref="K2:K3"/>
    <mergeCell ref="M2:M3"/>
    <mergeCell ref="T6:Z6"/>
    <mergeCell ref="T9:Z9"/>
    <mergeCell ref="T10:Z10"/>
    <mergeCell ref="T15:Z15"/>
    <mergeCell ref="T11:Z11"/>
    <mergeCell ref="T12:Z12"/>
    <mergeCell ref="T13:Z13"/>
    <mergeCell ref="T14:Z14"/>
    <mergeCell ref="T16:Z16"/>
    <mergeCell ref="T17:Z17"/>
    <mergeCell ref="T18:Z18"/>
    <mergeCell ref="T19:Z19"/>
    <mergeCell ref="T20:Z20"/>
    <mergeCell ref="T21:Z21"/>
    <mergeCell ref="T22:Z22"/>
    <mergeCell ref="T23:Z23"/>
    <mergeCell ref="T24:Z24"/>
    <mergeCell ref="T25:Z25"/>
    <mergeCell ref="T26:Z26"/>
    <mergeCell ref="T27:Z27"/>
    <mergeCell ref="T28:Z28"/>
    <mergeCell ref="T29:Z29"/>
    <mergeCell ref="T30:Z30"/>
    <mergeCell ref="T31:Z31"/>
    <mergeCell ref="T32:Z32"/>
    <mergeCell ref="T34:Z34"/>
    <mergeCell ref="T33:Z33"/>
    <mergeCell ref="T41:Z41"/>
    <mergeCell ref="T40:Z40"/>
    <mergeCell ref="T35:Z35"/>
    <mergeCell ref="T36:Z36"/>
    <mergeCell ref="T38:Z38"/>
    <mergeCell ref="T37:Z37"/>
    <mergeCell ref="T39:Z39"/>
  </mergeCells>
  <printOptions/>
  <pageMargins left="0.3937007874015748" right="0" top="0" bottom="0"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Z47"/>
  <sheetViews>
    <sheetView zoomScale="110" zoomScaleNormal="110" zoomScalePageLayoutView="0" workbookViewId="0" topLeftCell="A1">
      <pane ySplit="3" topLeftCell="A4" activePane="bottomLeft" state="frozen"/>
      <selection pane="topLeft" activeCell="A1" sqref="A1"/>
      <selection pane="bottomLeft" activeCell="Q35" sqref="Q35:Q38"/>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6.421875" style="79" hidden="1" customWidth="1"/>
    <col min="7" max="8" width="6.00390625" style="0" customWidth="1"/>
    <col min="9" max="9" width="3.421875" style="0" customWidth="1"/>
    <col min="10" max="10" width="3.421875" style="79" hidden="1" customWidth="1"/>
    <col min="11" max="11" width="3.140625" style="0" customWidth="1"/>
    <col min="12" max="12" width="3.140625" style="79" hidden="1" customWidth="1"/>
    <col min="13" max="13" width="4.8515625" style="0" customWidth="1"/>
    <col min="14" max="14" width="3.421875" style="79" hidden="1" customWidth="1"/>
    <col min="15" max="15" width="3.8515625" style="0" customWidth="1"/>
    <col min="16" max="16" width="3.8515625" style="79" hidden="1" customWidth="1"/>
    <col min="17" max="17" width="3.8515625" style="0" customWidth="1"/>
    <col min="18" max="18" width="3.8515625" style="0" hidden="1" customWidth="1"/>
    <col min="20" max="20" width="18.00390625" style="0" customWidth="1"/>
    <col min="23" max="23" width="9.00390625" style="0" customWidth="1"/>
    <col min="24" max="25" width="9.8515625" style="0" customWidth="1"/>
    <col min="26" max="26" width="11.421875" style="0" hidden="1" customWidth="1"/>
  </cols>
  <sheetData>
    <row r="1" spans="1:25" ht="18">
      <c r="A1" s="466" t="s">
        <v>223</v>
      </c>
      <c r="B1" s="466"/>
      <c r="C1" s="466"/>
      <c r="D1" s="466"/>
      <c r="E1" s="466"/>
      <c r="F1" s="466"/>
      <c r="G1" s="466"/>
      <c r="H1" s="466"/>
      <c r="I1" s="466"/>
      <c r="J1" s="466"/>
      <c r="K1" s="466"/>
      <c r="L1" s="466"/>
      <c r="M1" s="466"/>
      <c r="N1" s="466"/>
      <c r="O1" s="466"/>
      <c r="P1" s="466"/>
      <c r="Q1" s="466"/>
      <c r="R1" s="466"/>
      <c r="S1" s="466"/>
      <c r="T1" s="466"/>
      <c r="U1" s="466"/>
      <c r="V1" s="466"/>
      <c r="W1" s="466"/>
      <c r="X1" s="466"/>
      <c r="Y1" s="220"/>
    </row>
    <row r="2" spans="1:25" ht="26.25" customHeight="1">
      <c r="A2" s="467" t="s">
        <v>1</v>
      </c>
      <c r="B2" s="467" t="s">
        <v>9</v>
      </c>
      <c r="C2" s="467" t="s">
        <v>0</v>
      </c>
      <c r="D2" s="467" t="s">
        <v>15</v>
      </c>
      <c r="E2" s="467" t="s">
        <v>16</v>
      </c>
      <c r="F2" s="76" t="s">
        <v>16</v>
      </c>
      <c r="G2" s="469" t="s">
        <v>12</v>
      </c>
      <c r="H2" s="25" t="s">
        <v>17</v>
      </c>
      <c r="I2" s="458" t="s">
        <v>40</v>
      </c>
      <c r="J2" s="150"/>
      <c r="K2" s="458" t="s">
        <v>11</v>
      </c>
      <c r="L2" s="150"/>
      <c r="M2" s="458" t="s">
        <v>22</v>
      </c>
      <c r="N2" s="150"/>
      <c r="O2" s="25" t="s">
        <v>19</v>
      </c>
      <c r="P2" s="150"/>
      <c r="Q2" s="25" t="s">
        <v>19</v>
      </c>
      <c r="R2" s="25"/>
      <c r="S2" s="460" t="s">
        <v>13</v>
      </c>
      <c r="T2" s="519" t="s">
        <v>14</v>
      </c>
      <c r="U2" s="519"/>
      <c r="V2" s="519"/>
      <c r="W2" s="519"/>
      <c r="X2" s="519"/>
      <c r="Y2" s="519"/>
    </row>
    <row r="3" spans="1:25" ht="15.75" customHeight="1">
      <c r="A3" s="468"/>
      <c r="B3" s="468"/>
      <c r="C3" s="468"/>
      <c r="D3" s="468"/>
      <c r="E3" s="468"/>
      <c r="F3" s="76"/>
      <c r="G3" s="470"/>
      <c r="H3" s="26" t="s">
        <v>18</v>
      </c>
      <c r="I3" s="459"/>
      <c r="J3" s="151"/>
      <c r="K3" s="459"/>
      <c r="L3" s="151"/>
      <c r="M3" s="459"/>
      <c r="N3" s="151"/>
      <c r="O3" s="26" t="s">
        <v>20</v>
      </c>
      <c r="P3" s="151"/>
      <c r="Q3" s="26" t="s">
        <v>21</v>
      </c>
      <c r="R3" s="26"/>
      <c r="S3" s="461"/>
      <c r="T3" s="519"/>
      <c r="U3" s="519"/>
      <c r="V3" s="519"/>
      <c r="W3" s="519"/>
      <c r="X3" s="519"/>
      <c r="Y3" s="519"/>
    </row>
    <row r="4" spans="1:26" ht="12.75">
      <c r="A4" s="2" t="s">
        <v>8</v>
      </c>
      <c r="B4" s="2">
        <v>1</v>
      </c>
      <c r="C4" s="41"/>
      <c r="D4" s="41"/>
      <c r="E4" s="41"/>
      <c r="F4" s="76">
        <f>E4</f>
        <v>0</v>
      </c>
      <c r="G4" s="91">
        <f>IF((D4*60+E4)=0,"",ROUND((C4*60)/(D4*60+E4),1))</f>
      </c>
      <c r="H4" s="122"/>
      <c r="I4" s="122"/>
      <c r="J4" s="178">
        <f>IF(I4="",0,1)</f>
        <v>0</v>
      </c>
      <c r="K4" s="122"/>
      <c r="L4" s="178">
        <f>IF(K4="",0,1)</f>
        <v>0</v>
      </c>
      <c r="M4" s="122"/>
      <c r="N4" s="178">
        <f>IF(M4="",0,1)</f>
        <v>0</v>
      </c>
      <c r="O4" s="122"/>
      <c r="P4" s="178">
        <f>IF(O4="",0,1)</f>
        <v>0</v>
      </c>
      <c r="Q4" s="122"/>
      <c r="R4" s="178">
        <f>IF(Q4="",0,1)</f>
        <v>0</v>
      </c>
      <c r="S4" s="267"/>
      <c r="T4" s="491"/>
      <c r="U4" s="491"/>
      <c r="V4" s="491"/>
      <c r="W4" s="491"/>
      <c r="X4" s="491"/>
      <c r="Y4" s="491"/>
      <c r="Z4" s="1"/>
    </row>
    <row r="5" spans="1:26" ht="12.75">
      <c r="A5" s="2" t="s">
        <v>2</v>
      </c>
      <c r="B5" s="2">
        <f aca="true" t="shared" si="0" ref="B5:B33">B4+1</f>
        <v>2</v>
      </c>
      <c r="C5" s="41"/>
      <c r="D5" s="41"/>
      <c r="E5" s="41"/>
      <c r="F5" s="76">
        <f>E5</f>
        <v>0</v>
      </c>
      <c r="G5" s="91">
        <f>IF((D5*60+E5)=0,"",ROUND((C5*60)/(D5*60+E5),1))</f>
      </c>
      <c r="H5" s="122"/>
      <c r="I5" s="122"/>
      <c r="J5" s="178">
        <f>IF(I5="",J4,J4+1)</f>
        <v>0</v>
      </c>
      <c r="K5" s="122"/>
      <c r="L5" s="178">
        <f>IF(K5="",L4,L4+1)</f>
        <v>0</v>
      </c>
      <c r="M5" s="122"/>
      <c r="N5" s="178">
        <f>IF(M5="",N4,N4+1)</f>
        <v>0</v>
      </c>
      <c r="O5" s="122"/>
      <c r="P5" s="178">
        <f>IF(O5="",P4,P4+1)</f>
        <v>0</v>
      </c>
      <c r="Q5" s="122"/>
      <c r="R5" s="178">
        <f>IF(Q5="",R4,R4+1)</f>
        <v>0</v>
      </c>
      <c r="S5" s="267"/>
      <c r="T5" s="491"/>
      <c r="U5" s="491"/>
      <c r="V5" s="491"/>
      <c r="W5" s="491"/>
      <c r="X5" s="491"/>
      <c r="Y5" s="491"/>
      <c r="Z5" s="1"/>
    </row>
    <row r="6" spans="1:26" ht="12.75">
      <c r="A6" s="2" t="s">
        <v>3</v>
      </c>
      <c r="B6" s="2">
        <f t="shared" si="0"/>
        <v>3</v>
      </c>
      <c r="C6" s="41"/>
      <c r="D6" s="41"/>
      <c r="E6" s="41"/>
      <c r="F6" s="76">
        <f>E6</f>
        <v>0</v>
      </c>
      <c r="G6" s="91">
        <f>IF((D6*60+E6)=0,"",ROUND((C6*60)/(D6*60+E6),1))</f>
      </c>
      <c r="H6" s="122"/>
      <c r="I6" s="122"/>
      <c r="J6" s="178">
        <f>IF(I6="",J5,J5+1)</f>
        <v>0</v>
      </c>
      <c r="K6" s="122"/>
      <c r="L6" s="178">
        <f>IF(K6="",L5,L5+1)</f>
        <v>0</v>
      </c>
      <c r="M6" s="122"/>
      <c r="N6" s="178">
        <f>IF(M6="",N5,N5+1)</f>
        <v>0</v>
      </c>
      <c r="O6" s="122"/>
      <c r="P6" s="178">
        <f>IF(O6="",P5,P5+1)</f>
        <v>0</v>
      </c>
      <c r="Q6" s="122"/>
      <c r="R6" s="178">
        <f>IF(Q6="",R5,R5+1)</f>
        <v>0</v>
      </c>
      <c r="S6" s="267"/>
      <c r="T6" s="491"/>
      <c r="U6" s="491"/>
      <c r="V6" s="491"/>
      <c r="W6" s="491"/>
      <c r="X6" s="491"/>
      <c r="Y6" s="491"/>
      <c r="Z6" s="1"/>
    </row>
    <row r="7" spans="1:26" ht="12.75">
      <c r="A7" s="2" t="s">
        <v>4</v>
      </c>
      <c r="B7" s="2">
        <f t="shared" si="0"/>
        <v>4</v>
      </c>
      <c r="C7" s="41"/>
      <c r="D7" s="41"/>
      <c r="E7" s="41"/>
      <c r="F7" s="76">
        <f>E7</f>
        <v>0</v>
      </c>
      <c r="G7" s="91">
        <f>IF((D7*60+E7)=0,"",ROUND((C7*60)/(D7*60+E7),1))</f>
      </c>
      <c r="H7" s="122"/>
      <c r="I7" s="122"/>
      <c r="J7" s="178">
        <f>IF(I7="",J6,J6+1)</f>
        <v>0</v>
      </c>
      <c r="K7" s="122"/>
      <c r="L7" s="178">
        <f>IF(K7="",L6,L6+1)</f>
        <v>0</v>
      </c>
      <c r="M7" s="122"/>
      <c r="N7" s="178">
        <f>IF(M7="",N6,N6+1)</f>
        <v>0</v>
      </c>
      <c r="O7" s="122"/>
      <c r="P7" s="178">
        <f>IF(O7="",P6,P6+1)</f>
        <v>0</v>
      </c>
      <c r="Q7" s="122"/>
      <c r="R7" s="178">
        <f>IF(Q7="",R6,R6+1)</f>
        <v>0</v>
      </c>
      <c r="S7" s="267"/>
      <c r="T7" s="491"/>
      <c r="U7" s="491"/>
      <c r="V7" s="491"/>
      <c r="W7" s="491"/>
      <c r="X7" s="491"/>
      <c r="Y7" s="491"/>
      <c r="Z7" s="1"/>
    </row>
    <row r="8" spans="1:26" ht="12.75">
      <c r="A8" s="76" t="s">
        <v>5</v>
      </c>
      <c r="B8" s="76">
        <f t="shared" si="0"/>
        <v>5</v>
      </c>
      <c r="C8" s="41"/>
      <c r="D8" s="41"/>
      <c r="E8" s="41"/>
      <c r="F8" s="76">
        <f>E8</f>
        <v>0</v>
      </c>
      <c r="G8" s="91">
        <f>IF((D8*60+E8)=0,"",ROUND((C8*60)/(D8*60+E8),1))</f>
      </c>
      <c r="H8" s="122"/>
      <c r="I8" s="122"/>
      <c r="J8" s="178">
        <f>IF(I8="",J7,J7+1)</f>
        <v>0</v>
      </c>
      <c r="K8" s="122"/>
      <c r="L8" s="178">
        <f>IF(K8="",L7,L7+1)</f>
        <v>0</v>
      </c>
      <c r="M8" s="122"/>
      <c r="N8" s="178">
        <f>IF(M8="",N7,N7+1)</f>
        <v>0</v>
      </c>
      <c r="O8" s="122"/>
      <c r="P8" s="178">
        <f>IF(O8="",P7,P7+1)</f>
        <v>0</v>
      </c>
      <c r="Q8" s="122"/>
      <c r="R8" s="178">
        <f>IF(Q8="",R7,R7+1)</f>
        <v>0</v>
      </c>
      <c r="S8" s="267"/>
      <c r="T8" s="491"/>
      <c r="U8" s="491"/>
      <c r="V8" s="491"/>
      <c r="W8" s="491"/>
      <c r="X8" s="491"/>
      <c r="Y8" s="491"/>
      <c r="Z8" s="1"/>
    </row>
    <row r="9" spans="1:26" ht="12.75">
      <c r="A9" s="410" t="s">
        <v>10</v>
      </c>
      <c r="B9" s="411"/>
      <c r="C9" s="13">
        <f>SUM(C4:C8)</f>
        <v>0</v>
      </c>
      <c r="D9" s="13">
        <f>SUM(D4:D8)+ROUNDDOWN(F9/60,0)</f>
        <v>0</v>
      </c>
      <c r="E9" s="13">
        <f>F9-60*ROUNDDOWN(F9/60,0)</f>
        <v>0</v>
      </c>
      <c r="F9" s="145">
        <f>SUM(F4:F8)</f>
        <v>0</v>
      </c>
      <c r="G9" s="53">
        <f>IF((D9*60+E9)=0,0,ROUND((C9*60)/(D9*60+E9),1))</f>
        <v>0</v>
      </c>
      <c r="H9" s="27">
        <f>SUM(H4:H8)</f>
        <v>0</v>
      </c>
      <c r="I9" s="27">
        <f>IF(SUM(I4:I8)=0,0,ROUND(AVERAGE(I4:I8),0))</f>
        <v>0</v>
      </c>
      <c r="J9" s="179">
        <f>IF(J8=0,0,1)</f>
        <v>0</v>
      </c>
      <c r="K9" s="27">
        <f>IF(SUM(K4:K8)=0,0,ROUND(AVERAGE(K4:K8),0))</f>
        <v>0</v>
      </c>
      <c r="L9" s="179">
        <f>IF(L8=0,0,1)</f>
        <v>0</v>
      </c>
      <c r="M9" s="27">
        <f>IF(SUM(M4:M8)=0,0,ROUND(AVERAGE(M4:M8),0))</f>
        <v>0</v>
      </c>
      <c r="N9" s="179">
        <f>IF(N8=0,0,1)</f>
        <v>0</v>
      </c>
      <c r="O9" s="27">
        <f>IF(SUM(O4:O8)=0,0,ROUND(AVERAGE(O4:O8),0))</f>
        <v>0</v>
      </c>
      <c r="P9" s="179">
        <f>IF(P8=0,0,1)</f>
        <v>0</v>
      </c>
      <c r="Q9" s="27">
        <f>IF(SUM(Q4:Q8)=0,0,ROUND(AVERAGE(Q4:Q8),0))</f>
        <v>0</v>
      </c>
      <c r="R9" s="179">
        <f>IF(R8=0,0,1)</f>
        <v>0</v>
      </c>
      <c r="S9" s="268"/>
      <c r="T9" s="497"/>
      <c r="U9" s="497"/>
      <c r="V9" s="497"/>
      <c r="W9" s="497"/>
      <c r="X9" s="497"/>
      <c r="Y9" s="497"/>
      <c r="Z9" s="1"/>
    </row>
    <row r="10" spans="1:26" ht="12.75">
      <c r="A10" s="478" t="s">
        <v>69</v>
      </c>
      <c r="B10" s="479"/>
      <c r="C10" s="78">
        <f>C9+Mars!C41</f>
        <v>0</v>
      </c>
      <c r="D10" s="78">
        <f>ROUNDDOWN(F10/60,0)+Mars!D41+D9</f>
        <v>0</v>
      </c>
      <c r="E10" s="78">
        <f>F10-60*ROUNDDOWN(F10/60,0)</f>
        <v>0</v>
      </c>
      <c r="F10" s="146">
        <f>E9+Mars!E41</f>
        <v>0</v>
      </c>
      <c r="G10" s="78">
        <f>IF((D10*60+E10)=0,0,ROUND((C10*60)/(D10*60+E10),1))</f>
        <v>0</v>
      </c>
      <c r="H10" s="88">
        <f>H9+Mars!H41</f>
        <v>0</v>
      </c>
      <c r="I10" s="88">
        <f>IF(I9=0,Mars!I41,IF(I9+Mars!I41=0,"",ROUND((SUM(Mars!I39:I40)+SUM(I4:I8))/(Avril!J8+Mars!J40),0)))</f>
        <v>0</v>
      </c>
      <c r="J10" s="198"/>
      <c r="K10" s="88">
        <f>IF(K9=0,Mars!K41,IF(K9+Mars!K41=0,"",ROUND((SUM(Mars!K39:K40)+SUM(K4:K8))/(Avril!L8+Mars!L40),0)))</f>
        <v>0</v>
      </c>
      <c r="L10" s="198"/>
      <c r="M10" s="88">
        <f>IF(M9=0,Mars!M41,IF(M9+Mars!M41=0,"",ROUND((SUM(Mars!M39:M40)+SUM(M4:M8))/(Avril!N8+Mars!N40),0)))</f>
        <v>0</v>
      </c>
      <c r="N10" s="198"/>
      <c r="O10" s="88">
        <f>IF(O9=0,Mars!O41,IF(O9+Mars!O41=0,"",ROUND((SUM(Mars!O39:O40)+SUM(O4:O8))/(Avril!P8+Mars!P40),0)))</f>
        <v>0</v>
      </c>
      <c r="P10" s="198"/>
      <c r="Q10" s="88">
        <f>IF(Q9=0,Mars!Q41,IF(Q9+Mars!Q41=0,"",ROUND((SUM(Mars!Q39:Q40)+SUM(Q4:Q8))/(Avril!R8+Mars!R40),0)))</f>
        <v>0</v>
      </c>
      <c r="R10" s="198"/>
      <c r="S10" s="269"/>
      <c r="T10" s="496"/>
      <c r="U10" s="496"/>
      <c r="V10" s="496"/>
      <c r="W10" s="496"/>
      <c r="X10" s="496"/>
      <c r="Y10" s="496"/>
      <c r="Z10" s="1"/>
    </row>
    <row r="11" spans="1:26" ht="12.75">
      <c r="A11" s="76" t="s">
        <v>6</v>
      </c>
      <c r="B11" s="76">
        <f>B8+1</f>
        <v>6</v>
      </c>
      <c r="C11" s="41"/>
      <c r="D11" s="41"/>
      <c r="E11" s="41"/>
      <c r="F11" s="76">
        <f>E11</f>
        <v>0</v>
      </c>
      <c r="G11" s="91">
        <f aca="true" t="shared" si="1" ref="G11:G38">IF((D11*60+F11)=0,"",ROUND((C11*60)/(D11*60+F11),1))</f>
      </c>
      <c r="H11" s="122"/>
      <c r="I11" s="122"/>
      <c r="J11" s="178">
        <f>IF(I11="",0,1)</f>
        <v>0</v>
      </c>
      <c r="K11" s="122"/>
      <c r="L11" s="178">
        <f>IF(K11="",0,1)</f>
        <v>0</v>
      </c>
      <c r="M11" s="122"/>
      <c r="N11" s="178">
        <f>IF(M11="",0,1)</f>
        <v>0</v>
      </c>
      <c r="O11" s="122"/>
      <c r="P11" s="178">
        <f>IF(O11="",0,1)</f>
        <v>0</v>
      </c>
      <c r="Q11" s="122"/>
      <c r="R11" s="178">
        <f>IF(Q11="",0,1)</f>
        <v>0</v>
      </c>
      <c r="S11" s="267"/>
      <c r="T11" s="491"/>
      <c r="U11" s="491"/>
      <c r="V11" s="491"/>
      <c r="W11" s="491"/>
      <c r="X11" s="491"/>
      <c r="Y11" s="491"/>
      <c r="Z11" s="1"/>
    </row>
    <row r="12" spans="1:26" ht="12.75">
      <c r="A12" s="2" t="s">
        <v>7</v>
      </c>
      <c r="B12" s="2">
        <f t="shared" si="0"/>
        <v>7</v>
      </c>
      <c r="C12" s="41"/>
      <c r="D12" s="41"/>
      <c r="E12" s="41"/>
      <c r="F12" s="76">
        <f aca="true" t="shared" si="2" ref="F12:F17">E12</f>
        <v>0</v>
      </c>
      <c r="G12" s="91">
        <f t="shared" si="1"/>
      </c>
      <c r="H12" s="122"/>
      <c r="I12" s="122"/>
      <c r="J12" s="178">
        <f aca="true" t="shared" si="3" ref="J12:J17">IF(I12="",J11,J11+1)</f>
        <v>0</v>
      </c>
      <c r="K12" s="122"/>
      <c r="L12" s="178">
        <f aca="true" t="shared" si="4" ref="L12:L17">IF(K12="",L11,L11+1)</f>
        <v>0</v>
      </c>
      <c r="M12" s="122"/>
      <c r="N12" s="178">
        <f aca="true" t="shared" si="5" ref="N12:N17">IF(M12="",N11,N11+1)</f>
        <v>0</v>
      </c>
      <c r="O12" s="122"/>
      <c r="P12" s="178">
        <f aca="true" t="shared" si="6" ref="P12:P17">IF(O12="",P11,P11+1)</f>
        <v>0</v>
      </c>
      <c r="Q12" s="122"/>
      <c r="R12" s="178">
        <f aca="true" t="shared" si="7" ref="R12:R17">IF(Q12="",R11,R11+1)</f>
        <v>0</v>
      </c>
      <c r="S12" s="267"/>
      <c r="T12" s="491"/>
      <c r="U12" s="491"/>
      <c r="V12" s="491"/>
      <c r="W12" s="491"/>
      <c r="X12" s="491"/>
      <c r="Y12" s="491"/>
      <c r="Z12" s="1"/>
    </row>
    <row r="13" spans="1:26" ht="12.75">
      <c r="A13" s="2" t="s">
        <v>8</v>
      </c>
      <c r="B13" s="2">
        <f t="shared" si="0"/>
        <v>8</v>
      </c>
      <c r="C13" s="41"/>
      <c r="D13" s="41"/>
      <c r="E13" s="41"/>
      <c r="F13" s="76">
        <f t="shared" si="2"/>
        <v>0</v>
      </c>
      <c r="G13" s="91">
        <f t="shared" si="1"/>
      </c>
      <c r="H13" s="122"/>
      <c r="I13" s="122"/>
      <c r="J13" s="178">
        <f t="shared" si="3"/>
        <v>0</v>
      </c>
      <c r="K13" s="122"/>
      <c r="L13" s="178">
        <f t="shared" si="4"/>
        <v>0</v>
      </c>
      <c r="M13" s="122"/>
      <c r="N13" s="178">
        <f t="shared" si="5"/>
        <v>0</v>
      </c>
      <c r="O13" s="122"/>
      <c r="P13" s="178">
        <f t="shared" si="6"/>
        <v>0</v>
      </c>
      <c r="Q13" s="122"/>
      <c r="R13" s="178">
        <f t="shared" si="7"/>
        <v>0</v>
      </c>
      <c r="S13" s="267"/>
      <c r="T13" s="491"/>
      <c r="U13" s="491"/>
      <c r="V13" s="491"/>
      <c r="W13" s="491"/>
      <c r="X13" s="491"/>
      <c r="Y13" s="491"/>
      <c r="Z13" s="1"/>
    </row>
    <row r="14" spans="1:26" ht="12.75">
      <c r="A14" s="2" t="s">
        <v>2</v>
      </c>
      <c r="B14" s="2">
        <f t="shared" si="0"/>
        <v>9</v>
      </c>
      <c r="C14" s="41"/>
      <c r="D14" s="41"/>
      <c r="E14" s="41"/>
      <c r="F14" s="76">
        <f t="shared" si="2"/>
        <v>0</v>
      </c>
      <c r="G14" s="91">
        <f t="shared" si="1"/>
      </c>
      <c r="H14" s="122"/>
      <c r="I14" s="122"/>
      <c r="J14" s="178">
        <f t="shared" si="3"/>
        <v>0</v>
      </c>
      <c r="K14" s="122"/>
      <c r="L14" s="178">
        <f t="shared" si="4"/>
        <v>0</v>
      </c>
      <c r="M14" s="122"/>
      <c r="N14" s="178">
        <f t="shared" si="5"/>
        <v>0</v>
      </c>
      <c r="O14" s="122"/>
      <c r="P14" s="178">
        <f t="shared" si="6"/>
        <v>0</v>
      </c>
      <c r="Q14" s="122"/>
      <c r="R14" s="178">
        <f t="shared" si="7"/>
        <v>0</v>
      </c>
      <c r="S14" s="267"/>
      <c r="T14" s="491"/>
      <c r="U14" s="491"/>
      <c r="V14" s="491"/>
      <c r="W14" s="491"/>
      <c r="X14" s="491"/>
      <c r="Y14" s="491"/>
      <c r="Z14" s="1"/>
    </row>
    <row r="15" spans="1:26" ht="12.75">
      <c r="A15" s="2" t="s">
        <v>3</v>
      </c>
      <c r="B15" s="2">
        <f t="shared" si="0"/>
        <v>10</v>
      </c>
      <c r="C15" s="41"/>
      <c r="D15" s="41"/>
      <c r="E15" s="41"/>
      <c r="F15" s="76">
        <f t="shared" si="2"/>
        <v>0</v>
      </c>
      <c r="G15" s="91">
        <f t="shared" si="1"/>
      </c>
      <c r="H15" s="122"/>
      <c r="I15" s="122"/>
      <c r="J15" s="178">
        <f t="shared" si="3"/>
        <v>0</v>
      </c>
      <c r="K15" s="122"/>
      <c r="L15" s="178">
        <f t="shared" si="4"/>
        <v>0</v>
      </c>
      <c r="M15" s="122"/>
      <c r="N15" s="178">
        <f t="shared" si="5"/>
        <v>0</v>
      </c>
      <c r="O15" s="122"/>
      <c r="P15" s="178">
        <f t="shared" si="6"/>
        <v>0</v>
      </c>
      <c r="Q15" s="122"/>
      <c r="R15" s="178">
        <f t="shared" si="7"/>
        <v>0</v>
      </c>
      <c r="S15" s="267"/>
      <c r="T15" s="491"/>
      <c r="U15" s="491"/>
      <c r="V15" s="491"/>
      <c r="W15" s="491"/>
      <c r="X15" s="491"/>
      <c r="Y15" s="491"/>
      <c r="Z15" s="1"/>
    </row>
    <row r="16" spans="1:26" ht="12.75">
      <c r="A16" s="2" t="s">
        <v>4</v>
      </c>
      <c r="B16" s="2">
        <f t="shared" si="0"/>
        <v>11</v>
      </c>
      <c r="C16" s="41"/>
      <c r="D16" s="41"/>
      <c r="E16" s="41"/>
      <c r="F16" s="76">
        <f t="shared" si="2"/>
        <v>0</v>
      </c>
      <c r="G16" s="91">
        <f t="shared" si="1"/>
      </c>
      <c r="H16" s="122"/>
      <c r="I16" s="122"/>
      <c r="J16" s="178">
        <f t="shared" si="3"/>
        <v>0</v>
      </c>
      <c r="K16" s="122"/>
      <c r="L16" s="178">
        <f t="shared" si="4"/>
        <v>0</v>
      </c>
      <c r="M16" s="122"/>
      <c r="N16" s="178">
        <f t="shared" si="5"/>
        <v>0</v>
      </c>
      <c r="O16" s="122"/>
      <c r="P16" s="178">
        <f t="shared" si="6"/>
        <v>0</v>
      </c>
      <c r="Q16" s="122"/>
      <c r="R16" s="178">
        <f t="shared" si="7"/>
        <v>0</v>
      </c>
      <c r="S16" s="267"/>
      <c r="T16" s="494" t="s">
        <v>117</v>
      </c>
      <c r="U16" s="494"/>
      <c r="V16" s="494"/>
      <c r="W16" s="494"/>
      <c r="X16" s="494"/>
      <c r="Y16" s="494"/>
      <c r="Z16" s="1"/>
    </row>
    <row r="17" spans="1:26" ht="12.75">
      <c r="A17" s="76" t="s">
        <v>5</v>
      </c>
      <c r="B17" s="76">
        <f t="shared" si="0"/>
        <v>12</v>
      </c>
      <c r="C17" s="41"/>
      <c r="D17" s="41"/>
      <c r="E17" s="41"/>
      <c r="F17" s="76">
        <f t="shared" si="2"/>
        <v>0</v>
      </c>
      <c r="G17" s="91">
        <f t="shared" si="1"/>
      </c>
      <c r="H17" s="122"/>
      <c r="I17" s="122"/>
      <c r="J17" s="178">
        <f t="shared" si="3"/>
        <v>0</v>
      </c>
      <c r="K17" s="122"/>
      <c r="L17" s="178">
        <f t="shared" si="4"/>
        <v>0</v>
      </c>
      <c r="M17" s="122"/>
      <c r="N17" s="178">
        <f t="shared" si="5"/>
        <v>0</v>
      </c>
      <c r="O17" s="122"/>
      <c r="P17" s="178">
        <f t="shared" si="6"/>
        <v>0</v>
      </c>
      <c r="Q17" s="122"/>
      <c r="R17" s="178">
        <f t="shared" si="7"/>
        <v>0</v>
      </c>
      <c r="S17" s="267"/>
      <c r="T17" s="494"/>
      <c r="U17" s="494"/>
      <c r="V17" s="494"/>
      <c r="W17" s="494"/>
      <c r="X17" s="494"/>
      <c r="Y17" s="494"/>
      <c r="Z17" s="1"/>
    </row>
    <row r="18" spans="1:26" ht="12.75">
      <c r="A18" s="410" t="s">
        <v>70</v>
      </c>
      <c r="B18" s="411"/>
      <c r="C18" s="13">
        <f>SUM(C11:C17)</f>
        <v>0</v>
      </c>
      <c r="D18" s="13">
        <f>SUM(D11:D17)+ROUNDDOWN(F18/60,0)</f>
        <v>0</v>
      </c>
      <c r="E18" s="13">
        <f>F18-60*ROUNDDOWN(F18/60,0)</f>
        <v>0</v>
      </c>
      <c r="F18" s="145">
        <f>SUM(F11:F17)</f>
        <v>0</v>
      </c>
      <c r="G18" s="53">
        <f>IF((D18*60+E18)=0,0,ROUND((C18*60)/(D18*60+E18),1))</f>
        <v>0</v>
      </c>
      <c r="H18" s="27">
        <f>SUM(H11:H17)</f>
        <v>0</v>
      </c>
      <c r="I18" s="27">
        <f>IF(SUM(I11:I17)=0,0,ROUND(AVERAGE(I11:I17),0))</f>
        <v>0</v>
      </c>
      <c r="J18" s="179">
        <f>IF(J17=0,0,1)</f>
        <v>0</v>
      </c>
      <c r="K18" s="27">
        <f>IF(SUM(K11:K17)=0,0,ROUND(AVERAGE(K11:K17),0))</f>
        <v>0</v>
      </c>
      <c r="L18" s="179">
        <f>IF(L17=0,0,1)</f>
        <v>0</v>
      </c>
      <c r="M18" s="27">
        <f>IF(SUM(M11:M17)=0,0,ROUND(AVERAGE(M11:M17),0))</f>
        <v>0</v>
      </c>
      <c r="N18" s="179">
        <f>IF(N17=0,0,1)</f>
        <v>0</v>
      </c>
      <c r="O18" s="27">
        <f>IF(SUM(O11:O17)=0,0,ROUND(AVERAGE(O11:O17),0))</f>
        <v>0</v>
      </c>
      <c r="P18" s="179">
        <f>IF(P17=0,0,1)</f>
        <v>0</v>
      </c>
      <c r="Q18" s="27">
        <f>IF(SUM(Q11:Q17)=0,0,ROUND(AVERAGE(Q11:Q17),0))</f>
        <v>0</v>
      </c>
      <c r="R18" s="179">
        <f>IF(R17=0,0,1)</f>
        <v>0</v>
      </c>
      <c r="S18" s="268"/>
      <c r="T18" s="497"/>
      <c r="U18" s="497"/>
      <c r="V18" s="497"/>
      <c r="W18" s="497"/>
      <c r="X18" s="497"/>
      <c r="Y18" s="497"/>
      <c r="Z18" s="1"/>
    </row>
    <row r="19" spans="1:26" ht="12.75">
      <c r="A19" s="2" t="s">
        <v>6</v>
      </c>
      <c r="B19" s="2">
        <f>B17+1</f>
        <v>13</v>
      </c>
      <c r="C19" s="41"/>
      <c r="D19" s="41"/>
      <c r="E19" s="41"/>
      <c r="F19" s="76">
        <f>E19</f>
        <v>0</v>
      </c>
      <c r="G19" s="91">
        <f t="shared" si="1"/>
      </c>
      <c r="H19" s="122"/>
      <c r="I19" s="122"/>
      <c r="J19" s="178">
        <f>IF(I19="",0,1)</f>
        <v>0</v>
      </c>
      <c r="K19" s="122"/>
      <c r="L19" s="178">
        <f>IF(K19="",0,1)</f>
        <v>0</v>
      </c>
      <c r="M19" s="122"/>
      <c r="N19" s="178">
        <f>IF(M19="",0,1)</f>
        <v>0</v>
      </c>
      <c r="O19" s="122"/>
      <c r="P19" s="178">
        <f>IF(O19="",0,1)</f>
        <v>0</v>
      </c>
      <c r="Q19" s="122"/>
      <c r="R19" s="178">
        <f>IF(Q19="",0,1)</f>
        <v>0</v>
      </c>
      <c r="S19" s="267"/>
      <c r="T19" s="494"/>
      <c r="U19" s="494"/>
      <c r="V19" s="494"/>
      <c r="W19" s="494"/>
      <c r="X19" s="494"/>
      <c r="Y19" s="494"/>
      <c r="Z19" s="1"/>
    </row>
    <row r="20" spans="1:26" ht="12.75">
      <c r="A20" s="2" t="s">
        <v>7</v>
      </c>
      <c r="B20" s="2">
        <f t="shared" si="0"/>
        <v>14</v>
      </c>
      <c r="C20" s="41"/>
      <c r="D20" s="41"/>
      <c r="E20" s="41"/>
      <c r="F20" s="76">
        <f aca="true" t="shared" si="8" ref="F20:F25">E20</f>
        <v>0</v>
      </c>
      <c r="G20" s="91">
        <f t="shared" si="1"/>
      </c>
      <c r="H20" s="122"/>
      <c r="I20" s="122"/>
      <c r="J20" s="178">
        <f aca="true" t="shared" si="9" ref="J20:J25">IF(I20="",J19,J19+1)</f>
        <v>0</v>
      </c>
      <c r="K20" s="122"/>
      <c r="L20" s="178">
        <f aca="true" t="shared" si="10" ref="L20:L25">IF(K20="",L19,L19+1)</f>
        <v>0</v>
      </c>
      <c r="M20" s="122"/>
      <c r="N20" s="178">
        <f aca="true" t="shared" si="11" ref="N20:N25">IF(M20="",N19,N19+1)</f>
        <v>0</v>
      </c>
      <c r="O20" s="122"/>
      <c r="P20" s="178">
        <f aca="true" t="shared" si="12" ref="P20:P25">IF(O20="",P19,P19+1)</f>
        <v>0</v>
      </c>
      <c r="Q20" s="122"/>
      <c r="R20" s="178">
        <f aca="true" t="shared" si="13" ref="R20:R25">IF(Q20="",R19,R19+1)</f>
        <v>0</v>
      </c>
      <c r="S20" s="267"/>
      <c r="T20" s="494"/>
      <c r="U20" s="494"/>
      <c r="V20" s="494"/>
      <c r="W20" s="494"/>
      <c r="X20" s="494"/>
      <c r="Y20" s="494"/>
      <c r="Z20" s="1"/>
    </row>
    <row r="21" spans="1:26" ht="12.75">
      <c r="A21" s="2" t="s">
        <v>8</v>
      </c>
      <c r="B21" s="2">
        <f t="shared" si="0"/>
        <v>15</v>
      </c>
      <c r="C21" s="41"/>
      <c r="D21" s="41"/>
      <c r="E21" s="41"/>
      <c r="F21" s="76">
        <f t="shared" si="8"/>
        <v>0</v>
      </c>
      <c r="G21" s="91">
        <f t="shared" si="1"/>
      </c>
      <c r="H21" s="122"/>
      <c r="I21" s="122"/>
      <c r="J21" s="178">
        <f t="shared" si="9"/>
        <v>0</v>
      </c>
      <c r="K21" s="122"/>
      <c r="L21" s="178">
        <f t="shared" si="10"/>
        <v>0</v>
      </c>
      <c r="M21" s="122"/>
      <c r="N21" s="178">
        <f t="shared" si="11"/>
        <v>0</v>
      </c>
      <c r="O21" s="122"/>
      <c r="P21" s="178">
        <f t="shared" si="12"/>
        <v>0</v>
      </c>
      <c r="Q21" s="122"/>
      <c r="R21" s="178">
        <f t="shared" si="13"/>
        <v>0</v>
      </c>
      <c r="S21" s="267"/>
      <c r="T21" s="494"/>
      <c r="U21" s="494"/>
      <c r="V21" s="494"/>
      <c r="W21" s="494"/>
      <c r="X21" s="494"/>
      <c r="Y21" s="494"/>
      <c r="Z21" s="1"/>
    </row>
    <row r="22" spans="1:26" ht="12.75">
      <c r="A22" s="2" t="s">
        <v>2</v>
      </c>
      <c r="B22" s="2">
        <f t="shared" si="0"/>
        <v>16</v>
      </c>
      <c r="C22" s="41"/>
      <c r="D22" s="41"/>
      <c r="E22" s="41"/>
      <c r="F22" s="76">
        <f t="shared" si="8"/>
        <v>0</v>
      </c>
      <c r="G22" s="91">
        <f t="shared" si="1"/>
      </c>
      <c r="H22" s="122"/>
      <c r="I22" s="122"/>
      <c r="J22" s="178">
        <f t="shared" si="9"/>
        <v>0</v>
      </c>
      <c r="K22" s="122"/>
      <c r="L22" s="178">
        <f t="shared" si="10"/>
        <v>0</v>
      </c>
      <c r="M22" s="122"/>
      <c r="N22" s="178">
        <f t="shared" si="11"/>
        <v>0</v>
      </c>
      <c r="O22" s="122"/>
      <c r="P22" s="178">
        <f t="shared" si="12"/>
        <v>0</v>
      </c>
      <c r="Q22" s="122"/>
      <c r="R22" s="178">
        <f t="shared" si="13"/>
        <v>0</v>
      </c>
      <c r="S22" s="267"/>
      <c r="T22" s="494"/>
      <c r="U22" s="494"/>
      <c r="V22" s="494"/>
      <c r="W22" s="494"/>
      <c r="X22" s="494"/>
      <c r="Y22" s="494"/>
      <c r="Z22" s="1"/>
    </row>
    <row r="23" spans="1:26" ht="12.75">
      <c r="A23" s="2" t="s">
        <v>3</v>
      </c>
      <c r="B23" s="2">
        <f t="shared" si="0"/>
        <v>17</v>
      </c>
      <c r="C23" s="41"/>
      <c r="D23" s="41"/>
      <c r="E23" s="41"/>
      <c r="F23" s="76">
        <f t="shared" si="8"/>
        <v>0</v>
      </c>
      <c r="G23" s="91">
        <f t="shared" si="1"/>
      </c>
      <c r="H23" s="122"/>
      <c r="I23" s="122"/>
      <c r="J23" s="178">
        <f t="shared" si="9"/>
        <v>0</v>
      </c>
      <c r="K23" s="122"/>
      <c r="L23" s="178">
        <f t="shared" si="10"/>
        <v>0</v>
      </c>
      <c r="M23" s="122"/>
      <c r="N23" s="178">
        <f t="shared" si="11"/>
        <v>0</v>
      </c>
      <c r="O23" s="122"/>
      <c r="P23" s="178">
        <f t="shared" si="12"/>
        <v>0</v>
      </c>
      <c r="Q23" s="122"/>
      <c r="R23" s="178">
        <f t="shared" si="13"/>
        <v>0</v>
      </c>
      <c r="S23" s="267"/>
      <c r="T23" s="494"/>
      <c r="U23" s="494"/>
      <c r="V23" s="494"/>
      <c r="W23" s="494"/>
      <c r="X23" s="494"/>
      <c r="Y23" s="494"/>
      <c r="Z23" s="1"/>
    </row>
    <row r="24" spans="1:26" ht="12.75">
      <c r="A24" s="2" t="s">
        <v>4</v>
      </c>
      <c r="B24" s="2">
        <f t="shared" si="0"/>
        <v>18</v>
      </c>
      <c r="C24" s="41"/>
      <c r="D24" s="41"/>
      <c r="E24" s="41"/>
      <c r="F24" s="76">
        <f t="shared" si="8"/>
        <v>0</v>
      </c>
      <c r="G24" s="91">
        <f t="shared" si="1"/>
      </c>
      <c r="H24" s="122"/>
      <c r="I24" s="122"/>
      <c r="J24" s="178">
        <f t="shared" si="9"/>
        <v>0</v>
      </c>
      <c r="K24" s="122"/>
      <c r="L24" s="178">
        <f t="shared" si="10"/>
        <v>0</v>
      </c>
      <c r="M24" s="122"/>
      <c r="N24" s="178">
        <f t="shared" si="11"/>
        <v>0</v>
      </c>
      <c r="O24" s="122"/>
      <c r="P24" s="178">
        <f t="shared" si="12"/>
        <v>0</v>
      </c>
      <c r="Q24" s="122"/>
      <c r="R24" s="178">
        <f t="shared" si="13"/>
        <v>0</v>
      </c>
      <c r="S24" s="267"/>
      <c r="T24" s="494"/>
      <c r="U24" s="494"/>
      <c r="V24" s="494"/>
      <c r="W24" s="494"/>
      <c r="X24" s="494"/>
      <c r="Y24" s="494"/>
      <c r="Z24" s="1"/>
    </row>
    <row r="25" spans="1:26" ht="12.75">
      <c r="A25" s="76" t="s">
        <v>5</v>
      </c>
      <c r="B25" s="76">
        <f t="shared" si="0"/>
        <v>19</v>
      </c>
      <c r="C25" s="41"/>
      <c r="D25" s="41"/>
      <c r="E25" s="41"/>
      <c r="F25" s="76">
        <f t="shared" si="8"/>
        <v>0</v>
      </c>
      <c r="G25" s="91">
        <f t="shared" si="1"/>
      </c>
      <c r="H25" s="122"/>
      <c r="I25" s="122"/>
      <c r="J25" s="178">
        <f t="shared" si="9"/>
        <v>0</v>
      </c>
      <c r="K25" s="122"/>
      <c r="L25" s="178">
        <f t="shared" si="10"/>
        <v>0</v>
      </c>
      <c r="M25" s="122"/>
      <c r="N25" s="178">
        <f t="shared" si="11"/>
        <v>0</v>
      </c>
      <c r="O25" s="122"/>
      <c r="P25" s="178">
        <f t="shared" si="12"/>
        <v>0</v>
      </c>
      <c r="Q25" s="122"/>
      <c r="R25" s="178">
        <f t="shared" si="13"/>
        <v>0</v>
      </c>
      <c r="S25" s="267"/>
      <c r="T25" s="494"/>
      <c r="U25" s="494"/>
      <c r="V25" s="494"/>
      <c r="W25" s="494"/>
      <c r="X25" s="494"/>
      <c r="Y25" s="494"/>
      <c r="Z25" s="1"/>
    </row>
    <row r="26" spans="1:26" ht="12.75">
      <c r="A26" s="410" t="s">
        <v>71</v>
      </c>
      <c r="B26" s="411"/>
      <c r="C26" s="13">
        <f>SUM(C19:C25)</f>
        <v>0</v>
      </c>
      <c r="D26" s="13">
        <f>SUM(D19:D25)+ROUNDDOWN(F26/60,0)</f>
        <v>0</v>
      </c>
      <c r="E26" s="13">
        <f>F26-60*ROUNDDOWN(F26/60,0)</f>
        <v>0</v>
      </c>
      <c r="F26" s="145">
        <f>SUM(F19:F25)</f>
        <v>0</v>
      </c>
      <c r="G26" s="53">
        <f>IF((D26*60+E26)=0,0,ROUND((C26*60)/(D26*60+E26),1))</f>
        <v>0</v>
      </c>
      <c r="H26" s="27">
        <f>SUM(H19:H25)</f>
        <v>0</v>
      </c>
      <c r="I26" s="27">
        <f>IF(SUM(I19:I25)=0,0,ROUND(AVERAGE(I19:I25),0))</f>
        <v>0</v>
      </c>
      <c r="J26" s="179">
        <f>IF(J25=0,0,1)</f>
        <v>0</v>
      </c>
      <c r="K26" s="27">
        <f>IF(SUM(K19:K25)=0,0,ROUND(AVERAGE(K19:K25),0))</f>
        <v>0</v>
      </c>
      <c r="L26" s="179">
        <f>IF(L25=0,0,1)</f>
        <v>0</v>
      </c>
      <c r="M26" s="27">
        <f>IF(SUM(M19:M25)=0,0,ROUND(AVERAGE(M19:M25),0))</f>
        <v>0</v>
      </c>
      <c r="N26" s="179">
        <f>IF(N25=0,0,1)</f>
        <v>0</v>
      </c>
      <c r="O26" s="27">
        <f>IF(SUM(O19:O25)=0,0,ROUND(AVERAGE(O19:O25),0))</f>
        <v>0</v>
      </c>
      <c r="P26" s="179">
        <f>IF(P25=0,0,1)</f>
        <v>0</v>
      </c>
      <c r="Q26" s="27">
        <f>IF(SUM(Q19:Q25)=0,0,ROUND(AVERAGE(Q19:Q25),0))</f>
        <v>0</v>
      </c>
      <c r="R26" s="179">
        <f>IF(R25=0,0,1)</f>
        <v>0</v>
      </c>
      <c r="S26" s="268"/>
      <c r="T26" s="497"/>
      <c r="U26" s="497"/>
      <c r="V26" s="497"/>
      <c r="W26" s="497"/>
      <c r="X26" s="497"/>
      <c r="Y26" s="497"/>
      <c r="Z26" s="1"/>
    </row>
    <row r="27" spans="1:26" ht="12.75">
      <c r="A27" s="76" t="s">
        <v>6</v>
      </c>
      <c r="B27" s="76">
        <f>B25+1</f>
        <v>20</v>
      </c>
      <c r="C27" s="41"/>
      <c r="D27" s="41"/>
      <c r="E27" s="41"/>
      <c r="F27" s="76">
        <f aca="true" t="shared" si="14" ref="F27:F38">E27</f>
        <v>0</v>
      </c>
      <c r="G27" s="91">
        <f t="shared" si="1"/>
      </c>
      <c r="H27" s="122"/>
      <c r="I27" s="122"/>
      <c r="J27" s="178">
        <f>IF(I27="",0,1)</f>
        <v>0</v>
      </c>
      <c r="K27" s="122"/>
      <c r="L27" s="178">
        <f>IF(K27="",0,1)</f>
        <v>0</v>
      </c>
      <c r="M27" s="122"/>
      <c r="N27" s="178">
        <f>IF(M27="",0,1)</f>
        <v>0</v>
      </c>
      <c r="O27" s="122"/>
      <c r="P27" s="178">
        <f>IF(O27="",0,1)</f>
        <v>0</v>
      </c>
      <c r="Q27" s="122"/>
      <c r="R27" s="178">
        <f>IF(Q27="",0,1)</f>
        <v>0</v>
      </c>
      <c r="S27" s="267"/>
      <c r="T27" s="494" t="s">
        <v>112</v>
      </c>
      <c r="U27" s="494"/>
      <c r="V27" s="494"/>
      <c r="W27" s="494"/>
      <c r="X27" s="494"/>
      <c r="Y27" s="494"/>
      <c r="Z27" s="1"/>
    </row>
    <row r="28" spans="1:26" ht="12.75">
      <c r="A28" s="2" t="s">
        <v>7</v>
      </c>
      <c r="B28" s="2">
        <f t="shared" si="0"/>
        <v>21</v>
      </c>
      <c r="C28" s="41"/>
      <c r="D28" s="41"/>
      <c r="E28" s="41"/>
      <c r="F28" s="76">
        <f t="shared" si="14"/>
        <v>0</v>
      </c>
      <c r="G28" s="91">
        <f t="shared" si="1"/>
      </c>
      <c r="H28" s="122"/>
      <c r="I28" s="122"/>
      <c r="J28" s="178">
        <f aca="true" t="shared" si="15" ref="J28:J33">IF(I28="",J27,J27+1)</f>
        <v>0</v>
      </c>
      <c r="K28" s="122"/>
      <c r="L28" s="178">
        <f aca="true" t="shared" si="16" ref="L28:L33">IF(K28="",L27,L27+1)</f>
        <v>0</v>
      </c>
      <c r="M28" s="122"/>
      <c r="N28" s="178">
        <f aca="true" t="shared" si="17" ref="N28:N33">IF(M28="",N27,N27+1)</f>
        <v>0</v>
      </c>
      <c r="O28" s="122"/>
      <c r="P28" s="178">
        <f aca="true" t="shared" si="18" ref="P28:P33">IF(O28="",P27,P27+1)</f>
        <v>0</v>
      </c>
      <c r="Q28" s="122"/>
      <c r="R28" s="178">
        <f aca="true" t="shared" si="19" ref="R28:R33">IF(Q28="",R27,R27+1)</f>
        <v>0</v>
      </c>
      <c r="S28" s="267"/>
      <c r="T28" s="494"/>
      <c r="U28" s="494"/>
      <c r="V28" s="494"/>
      <c r="W28" s="494"/>
      <c r="X28" s="494"/>
      <c r="Y28" s="494"/>
      <c r="Z28" s="1"/>
    </row>
    <row r="29" spans="1:26" ht="12.75">
      <c r="A29" s="2" t="s">
        <v>8</v>
      </c>
      <c r="B29" s="2">
        <f t="shared" si="0"/>
        <v>22</v>
      </c>
      <c r="C29" s="41"/>
      <c r="D29" s="41"/>
      <c r="E29" s="41"/>
      <c r="F29" s="76">
        <f t="shared" si="14"/>
        <v>0</v>
      </c>
      <c r="G29" s="91">
        <f t="shared" si="1"/>
      </c>
      <c r="H29" s="122"/>
      <c r="I29" s="122"/>
      <c r="J29" s="178">
        <f t="shared" si="15"/>
        <v>0</v>
      </c>
      <c r="K29" s="122"/>
      <c r="L29" s="178">
        <f t="shared" si="16"/>
        <v>0</v>
      </c>
      <c r="M29" s="122"/>
      <c r="N29" s="178">
        <f t="shared" si="17"/>
        <v>0</v>
      </c>
      <c r="O29" s="122"/>
      <c r="P29" s="178">
        <f t="shared" si="18"/>
        <v>0</v>
      </c>
      <c r="Q29" s="122"/>
      <c r="R29" s="178">
        <f t="shared" si="19"/>
        <v>0</v>
      </c>
      <c r="S29" s="267"/>
      <c r="T29" s="494"/>
      <c r="U29" s="494"/>
      <c r="V29" s="494"/>
      <c r="W29" s="494"/>
      <c r="X29" s="494"/>
      <c r="Y29" s="494"/>
      <c r="Z29" s="1"/>
    </row>
    <row r="30" spans="1:26" ht="12.75">
      <c r="A30" s="2" t="s">
        <v>2</v>
      </c>
      <c r="B30" s="2">
        <f t="shared" si="0"/>
        <v>23</v>
      </c>
      <c r="C30" s="41"/>
      <c r="D30" s="41"/>
      <c r="E30" s="41"/>
      <c r="F30" s="76">
        <f t="shared" si="14"/>
        <v>0</v>
      </c>
      <c r="G30" s="91">
        <f t="shared" si="1"/>
      </c>
      <c r="H30" s="122"/>
      <c r="I30" s="122"/>
      <c r="J30" s="178">
        <f t="shared" si="15"/>
        <v>0</v>
      </c>
      <c r="K30" s="122"/>
      <c r="L30" s="178">
        <f t="shared" si="16"/>
        <v>0</v>
      </c>
      <c r="M30" s="122"/>
      <c r="N30" s="178">
        <f t="shared" si="17"/>
        <v>0</v>
      </c>
      <c r="O30" s="122"/>
      <c r="P30" s="178">
        <f t="shared" si="18"/>
        <v>0</v>
      </c>
      <c r="Q30" s="122"/>
      <c r="R30" s="178">
        <f t="shared" si="19"/>
        <v>0</v>
      </c>
      <c r="S30" s="267"/>
      <c r="T30" s="494"/>
      <c r="U30" s="494"/>
      <c r="V30" s="494"/>
      <c r="W30" s="494"/>
      <c r="X30" s="494"/>
      <c r="Y30" s="494"/>
      <c r="Z30" s="1"/>
    </row>
    <row r="31" spans="1:26" ht="12.75">
      <c r="A31" s="2" t="s">
        <v>3</v>
      </c>
      <c r="B31" s="2">
        <f t="shared" si="0"/>
        <v>24</v>
      </c>
      <c r="C31" s="41"/>
      <c r="D31" s="41"/>
      <c r="E31" s="41"/>
      <c r="F31" s="76">
        <f t="shared" si="14"/>
        <v>0</v>
      </c>
      <c r="G31" s="91">
        <f t="shared" si="1"/>
      </c>
      <c r="H31" s="122"/>
      <c r="I31" s="122"/>
      <c r="J31" s="178">
        <f t="shared" si="15"/>
        <v>0</v>
      </c>
      <c r="K31" s="122"/>
      <c r="L31" s="178">
        <f t="shared" si="16"/>
        <v>0</v>
      </c>
      <c r="M31" s="122"/>
      <c r="N31" s="178">
        <f t="shared" si="17"/>
        <v>0</v>
      </c>
      <c r="O31" s="122"/>
      <c r="P31" s="178">
        <f t="shared" si="18"/>
        <v>0</v>
      </c>
      <c r="Q31" s="122"/>
      <c r="R31" s="178">
        <f t="shared" si="19"/>
        <v>0</v>
      </c>
      <c r="S31" s="267"/>
      <c r="T31" s="494"/>
      <c r="U31" s="494"/>
      <c r="V31" s="494"/>
      <c r="W31" s="494"/>
      <c r="X31" s="494"/>
      <c r="Y31" s="494"/>
      <c r="Z31" s="1"/>
    </row>
    <row r="32" spans="1:26" ht="12.75">
      <c r="A32" s="2" t="s">
        <v>4</v>
      </c>
      <c r="B32" s="2">
        <f t="shared" si="0"/>
        <v>25</v>
      </c>
      <c r="C32" s="41"/>
      <c r="D32" s="41"/>
      <c r="E32" s="41"/>
      <c r="F32" s="76">
        <f t="shared" si="14"/>
        <v>0</v>
      </c>
      <c r="G32" s="91">
        <f t="shared" si="1"/>
      </c>
      <c r="H32" s="122"/>
      <c r="I32" s="122"/>
      <c r="J32" s="178">
        <f t="shared" si="15"/>
        <v>0</v>
      </c>
      <c r="K32" s="122"/>
      <c r="L32" s="178">
        <f t="shared" si="16"/>
        <v>0</v>
      </c>
      <c r="M32" s="122"/>
      <c r="N32" s="178">
        <f t="shared" si="17"/>
        <v>0</v>
      </c>
      <c r="O32" s="122"/>
      <c r="P32" s="178">
        <f t="shared" si="18"/>
        <v>0</v>
      </c>
      <c r="Q32" s="122"/>
      <c r="R32" s="178">
        <f t="shared" si="19"/>
        <v>0</v>
      </c>
      <c r="S32" s="267"/>
      <c r="T32" s="494"/>
      <c r="U32" s="494"/>
      <c r="V32" s="494"/>
      <c r="W32" s="494"/>
      <c r="X32" s="494"/>
      <c r="Y32" s="494"/>
      <c r="Z32" s="1"/>
    </row>
    <row r="33" spans="1:26" ht="12.75">
      <c r="A33" s="2" t="s">
        <v>5</v>
      </c>
      <c r="B33" s="2">
        <f t="shared" si="0"/>
        <v>26</v>
      </c>
      <c r="C33" s="41"/>
      <c r="D33" s="41"/>
      <c r="E33" s="41"/>
      <c r="F33" s="76">
        <f t="shared" si="14"/>
        <v>0</v>
      </c>
      <c r="G33" s="91">
        <f t="shared" si="1"/>
      </c>
      <c r="H33" s="122"/>
      <c r="I33" s="122"/>
      <c r="J33" s="178">
        <f t="shared" si="15"/>
        <v>0</v>
      </c>
      <c r="K33" s="122"/>
      <c r="L33" s="178">
        <f t="shared" si="16"/>
        <v>0</v>
      </c>
      <c r="M33" s="122"/>
      <c r="N33" s="178">
        <f t="shared" si="17"/>
        <v>0</v>
      </c>
      <c r="O33" s="122"/>
      <c r="P33" s="178">
        <f t="shared" si="18"/>
        <v>0</v>
      </c>
      <c r="Q33" s="122"/>
      <c r="R33" s="178">
        <f t="shared" si="19"/>
        <v>0</v>
      </c>
      <c r="S33" s="267"/>
      <c r="T33" s="499"/>
      <c r="U33" s="499"/>
      <c r="V33" s="499"/>
      <c r="W33" s="499"/>
      <c r="X33" s="499"/>
      <c r="Y33" s="499"/>
      <c r="Z33" s="1"/>
    </row>
    <row r="34" spans="1:26" ht="12.75">
      <c r="A34" s="410" t="s">
        <v>72</v>
      </c>
      <c r="B34" s="411"/>
      <c r="C34" s="13">
        <f>SUM(C27:C33)</f>
        <v>0</v>
      </c>
      <c r="D34" s="13">
        <f>SUM(D27:D33)+ROUNDDOWN(F34/60,0)</f>
        <v>0</v>
      </c>
      <c r="E34" s="13">
        <f>F34-60*ROUNDDOWN(F34/60,0)</f>
        <v>0</v>
      </c>
      <c r="F34" s="145">
        <f>SUM(F27:F33)</f>
        <v>0</v>
      </c>
      <c r="G34" s="53">
        <f>IF((D34*60+E34)=0,0,ROUND((C34*60)/(D34*60+E34),1))</f>
        <v>0</v>
      </c>
      <c r="H34" s="27">
        <f>SUM(H27:H33)</f>
        <v>0</v>
      </c>
      <c r="I34" s="27">
        <f>IF(SUM(I27:I33)=0,0,ROUND(AVERAGE(I27:I33),0))</f>
        <v>0</v>
      </c>
      <c r="J34" s="179">
        <f>IF(J33=0,0,1)</f>
        <v>0</v>
      </c>
      <c r="K34" s="27">
        <f>IF(SUM(K27:K33)=0,0,ROUND(AVERAGE(K27:K33),0))</f>
        <v>0</v>
      </c>
      <c r="L34" s="179">
        <f>IF(L33=0,0,1)</f>
        <v>0</v>
      </c>
      <c r="M34" s="27">
        <f>IF(SUM(M27:M33)=0,0,ROUND(AVERAGE(M27:M33),0))</f>
        <v>0</v>
      </c>
      <c r="N34" s="179">
        <f>IF(N33=0,0,1)</f>
        <v>0</v>
      </c>
      <c r="O34" s="27">
        <f>IF(SUM(O27:O33)=0,0,ROUND(AVERAGE(O27:O33),0))</f>
        <v>0</v>
      </c>
      <c r="P34" s="179">
        <f>IF(P33=0,0,1)</f>
        <v>0</v>
      </c>
      <c r="Q34" s="27">
        <f>IF(SUM(Q27:Q33)=0,0,ROUND(AVERAGE(Q27:Q33),0))</f>
        <v>0</v>
      </c>
      <c r="R34" s="179">
        <f>IF(R33=0,0,1)</f>
        <v>0</v>
      </c>
      <c r="S34" s="268"/>
      <c r="T34" s="497"/>
      <c r="U34" s="497"/>
      <c r="V34" s="497"/>
      <c r="W34" s="497"/>
      <c r="X34" s="497"/>
      <c r="Y34" s="497"/>
      <c r="Z34" s="1"/>
    </row>
    <row r="35" spans="1:26" ht="12.75">
      <c r="A35" s="266" t="s">
        <v>110</v>
      </c>
      <c r="B35" s="266">
        <f>B33+1</f>
        <v>27</v>
      </c>
      <c r="C35" s="125"/>
      <c r="D35" s="125"/>
      <c r="E35" s="125"/>
      <c r="F35" s="76">
        <f t="shared" si="14"/>
        <v>0</v>
      </c>
      <c r="G35" s="91">
        <f t="shared" si="1"/>
      </c>
      <c r="H35" s="126"/>
      <c r="I35" s="126"/>
      <c r="J35" s="178">
        <f>IF(I35="",0,1)</f>
        <v>0</v>
      </c>
      <c r="K35" s="126"/>
      <c r="L35" s="178">
        <f>IF(K35="",0,1)</f>
        <v>0</v>
      </c>
      <c r="M35" s="126"/>
      <c r="N35" s="178">
        <f>IF(M35="",0,1)</f>
        <v>0</v>
      </c>
      <c r="O35" s="126"/>
      <c r="P35" s="178">
        <f>IF(O35="",0,1)</f>
        <v>0</v>
      </c>
      <c r="Q35" s="126"/>
      <c r="R35" s="178">
        <f>IF(Q35="",0,1)</f>
        <v>0</v>
      </c>
      <c r="S35" s="199"/>
      <c r="T35" s="490" t="s">
        <v>152</v>
      </c>
      <c r="U35" s="490"/>
      <c r="V35" s="490"/>
      <c r="W35" s="490"/>
      <c r="X35" s="490"/>
      <c r="Y35" s="490"/>
      <c r="Z35" s="1"/>
    </row>
    <row r="36" spans="1:26" ht="12.75">
      <c r="A36" s="266" t="s">
        <v>115</v>
      </c>
      <c r="B36" s="266">
        <f>B35+1</f>
        <v>28</v>
      </c>
      <c r="C36" s="125"/>
      <c r="D36" s="125"/>
      <c r="E36" s="125"/>
      <c r="F36" s="76">
        <f t="shared" si="14"/>
        <v>0</v>
      </c>
      <c r="G36" s="91">
        <f t="shared" si="1"/>
      </c>
      <c r="H36" s="126"/>
      <c r="I36" s="126"/>
      <c r="J36" s="178">
        <f aca="true" t="shared" si="20" ref="J36:R38">IF(I36="",J35,J35+1)</f>
        <v>0</v>
      </c>
      <c r="K36" s="126"/>
      <c r="L36" s="178">
        <f t="shared" si="20"/>
        <v>0</v>
      </c>
      <c r="M36" s="126"/>
      <c r="N36" s="178">
        <f t="shared" si="20"/>
        <v>0</v>
      </c>
      <c r="O36" s="126"/>
      <c r="P36" s="178">
        <f t="shared" si="20"/>
        <v>0</v>
      </c>
      <c r="Q36" s="126"/>
      <c r="R36" s="178">
        <f t="shared" si="20"/>
        <v>0</v>
      </c>
      <c r="S36" s="199"/>
      <c r="T36" s="491"/>
      <c r="U36" s="491"/>
      <c r="V36" s="491"/>
      <c r="W36" s="491"/>
      <c r="X36" s="491"/>
      <c r="Y36" s="491"/>
      <c r="Z36" s="1"/>
    </row>
    <row r="37" spans="1:26" ht="12.75">
      <c r="A37" s="266" t="s">
        <v>116</v>
      </c>
      <c r="B37" s="266">
        <f>B36+1</f>
        <v>29</v>
      </c>
      <c r="C37" s="125"/>
      <c r="D37" s="125"/>
      <c r="E37" s="125"/>
      <c r="F37" s="76">
        <f t="shared" si="14"/>
        <v>0</v>
      </c>
      <c r="G37" s="91">
        <f t="shared" si="1"/>
      </c>
      <c r="H37" s="126"/>
      <c r="I37" s="126"/>
      <c r="J37" s="178">
        <f t="shared" si="20"/>
        <v>0</v>
      </c>
      <c r="K37" s="126"/>
      <c r="L37" s="178">
        <f t="shared" si="20"/>
        <v>0</v>
      </c>
      <c r="M37" s="126"/>
      <c r="N37" s="178">
        <f t="shared" si="20"/>
        <v>0</v>
      </c>
      <c r="O37" s="126"/>
      <c r="P37" s="178">
        <f t="shared" si="20"/>
        <v>0</v>
      </c>
      <c r="Q37" s="126"/>
      <c r="R37" s="178">
        <f t="shared" si="20"/>
        <v>0</v>
      </c>
      <c r="S37" s="199"/>
      <c r="T37" s="491"/>
      <c r="U37" s="491"/>
      <c r="V37" s="491"/>
      <c r="W37" s="491"/>
      <c r="X37" s="491"/>
      <c r="Y37" s="491"/>
      <c r="Z37" s="1"/>
    </row>
    <row r="38" spans="1:26" ht="12.75">
      <c r="A38" s="266" t="s">
        <v>111</v>
      </c>
      <c r="B38" s="266">
        <f>B37+1</f>
        <v>30</v>
      </c>
      <c r="C38" s="125"/>
      <c r="D38" s="125"/>
      <c r="E38" s="125"/>
      <c r="F38" s="76">
        <f t="shared" si="14"/>
        <v>0</v>
      </c>
      <c r="G38" s="91">
        <f t="shared" si="1"/>
      </c>
      <c r="H38" s="126"/>
      <c r="I38" s="126"/>
      <c r="J38" s="178">
        <f t="shared" si="20"/>
        <v>0</v>
      </c>
      <c r="K38" s="126"/>
      <c r="L38" s="178">
        <f t="shared" si="20"/>
        <v>0</v>
      </c>
      <c r="M38" s="126"/>
      <c r="N38" s="178">
        <f t="shared" si="20"/>
        <v>0</v>
      </c>
      <c r="O38" s="126"/>
      <c r="P38" s="178">
        <f t="shared" si="20"/>
        <v>0</v>
      </c>
      <c r="Q38" s="126"/>
      <c r="R38" s="178">
        <f t="shared" si="20"/>
        <v>0</v>
      </c>
      <c r="S38" s="199"/>
      <c r="T38" s="491"/>
      <c r="U38" s="491"/>
      <c r="V38" s="491"/>
      <c r="W38" s="491"/>
      <c r="X38" s="491"/>
      <c r="Y38" s="491"/>
      <c r="Z38" s="1"/>
    </row>
    <row r="39" spans="1:26" ht="12.75">
      <c r="A39" s="505" t="s">
        <v>10</v>
      </c>
      <c r="B39" s="506"/>
      <c r="C39" s="15">
        <f>SUM(C35:C38)</f>
        <v>0</v>
      </c>
      <c r="D39" s="15">
        <f>SUM(D35:D38)+ROUNDDOWN(F39/60,0)</f>
        <v>0</v>
      </c>
      <c r="E39" s="15">
        <f>F39-60*ROUNDDOWN(F39/60,0)</f>
        <v>0</v>
      </c>
      <c r="F39" s="161">
        <f>SUM(F35:F38)</f>
        <v>0</v>
      </c>
      <c r="G39" s="63">
        <f>IF((D39*60+E39)=0,0,ROUND((C39*60)/(D39*60+E39),1))</f>
        <v>0</v>
      </c>
      <c r="H39" s="33">
        <f>SUM(H35:H38)</f>
        <v>0</v>
      </c>
      <c r="I39" s="33">
        <f>IF(SUM(I35:I38)=0,0,ROUND(AVERAGE(I35:I38),0))</f>
        <v>0</v>
      </c>
      <c r="J39" s="179">
        <f>IF(J36=0,0,1)</f>
        <v>0</v>
      </c>
      <c r="K39" s="33">
        <f>IF(SUM(K35:K38)=0,0,ROUND(AVERAGE(K35:K38),0))</f>
        <v>0</v>
      </c>
      <c r="L39" s="179">
        <f>IF(L36=0,0,1)</f>
        <v>0</v>
      </c>
      <c r="M39" s="33">
        <f>IF(SUM(M35:M38)=0,0,ROUND(AVERAGE(M35:M38),0))</f>
        <v>0</v>
      </c>
      <c r="N39" s="179">
        <f>IF(N36=0,0,1)</f>
        <v>0</v>
      </c>
      <c r="O39" s="33">
        <f>IF(SUM(O35:O38)=0,0,ROUND(AVERAGE(O35:O38),0))</f>
        <v>0</v>
      </c>
      <c r="P39" s="179">
        <f>IF(P36=0,0,1)</f>
        <v>0</v>
      </c>
      <c r="Q39" s="33">
        <f>IF(SUM(Q35:Q38)=0,0,ROUND(AVERAGE(Q35:Q38),0))</f>
        <v>0</v>
      </c>
      <c r="R39" s="179">
        <f>IF(R36=0,0,1)</f>
        <v>0</v>
      </c>
      <c r="S39" s="268"/>
      <c r="T39" s="497"/>
      <c r="U39" s="497"/>
      <c r="V39" s="497"/>
      <c r="W39" s="497"/>
      <c r="X39" s="497"/>
      <c r="Y39" s="497"/>
      <c r="Z39" s="1"/>
    </row>
    <row r="40" spans="1:26" ht="12.75">
      <c r="A40" s="516" t="s">
        <v>31</v>
      </c>
      <c r="B40" s="517"/>
      <c r="C40" s="16">
        <f>C9+C18+C26+C34+C39</f>
        <v>0</v>
      </c>
      <c r="D40" s="16">
        <f>D9+D18+D26+D34+D39+ROUNDDOWN(F40/60,0)</f>
        <v>0</v>
      </c>
      <c r="E40" s="17">
        <f>F40-60*ROUNDDOWN(F40/60,0)</f>
        <v>0</v>
      </c>
      <c r="F40" s="162">
        <f>E9+E18+E26+E34+E39</f>
        <v>0</v>
      </c>
      <c r="G40" s="62">
        <f>IF((D40*60+E40)=0,0,ROUND((C40*60)/(D40*60+E40),1))</f>
        <v>0</v>
      </c>
      <c r="H40" s="34">
        <f>H9+H18+H26+H34+H39</f>
        <v>0</v>
      </c>
      <c r="I40" s="34">
        <f>IF(I41=0,"",(I9+I18+I26+I34+I39)/I41)</f>
      </c>
      <c r="J40" s="195"/>
      <c r="K40" s="34">
        <f>IF(K41=0,"",(K9+K18+K26+K34+K39)/K41)</f>
      </c>
      <c r="L40" s="195"/>
      <c r="M40" s="34">
        <f>IF(M41=0,"",(M9+M18+M26+M34+M39)/M41)</f>
      </c>
      <c r="N40" s="195"/>
      <c r="O40" s="34">
        <f>IF(O41=0,"",(O9+O18+O26+O34+O39)/O41)</f>
      </c>
      <c r="P40" s="195"/>
      <c r="Q40" s="34">
        <f>IF(Q41=0,"",(Q9+Q18+Q26+Q34+Q39)/Q41)</f>
      </c>
      <c r="R40" s="195"/>
      <c r="S40" s="520"/>
      <c r="T40" s="520"/>
      <c r="U40" s="200" t="s">
        <v>42</v>
      </c>
      <c r="V40" s="200" t="s">
        <v>125</v>
      </c>
      <c r="W40" s="201" t="s">
        <v>126</v>
      </c>
      <c r="X40" s="201" t="s">
        <v>23</v>
      </c>
      <c r="Y40" s="46" t="s">
        <v>26</v>
      </c>
      <c r="Z40" s="1"/>
    </row>
    <row r="41" spans="1:26" ht="10.5" customHeight="1">
      <c r="A41" s="408"/>
      <c r="B41" s="408"/>
      <c r="C41" s="2" t="s">
        <v>0</v>
      </c>
      <c r="D41" s="2" t="s">
        <v>15</v>
      </c>
      <c r="E41" s="2" t="s">
        <v>16</v>
      </c>
      <c r="F41" s="76"/>
      <c r="G41" s="22" t="s">
        <v>12</v>
      </c>
      <c r="H41" s="37" t="s">
        <v>17</v>
      </c>
      <c r="I41" s="174">
        <f>J9+J18+J26+J34+J39</f>
        <v>0</v>
      </c>
      <c r="J41" s="175"/>
      <c r="K41" s="174">
        <f>L9+L18+L26+L34+L39</f>
        <v>0</v>
      </c>
      <c r="L41" s="175"/>
      <c r="M41" s="174">
        <f>N9+N18+N26+N34+N39</f>
        <v>0</v>
      </c>
      <c r="N41" s="175"/>
      <c r="O41" s="174">
        <f>P9+P18+P26+P34+P39</f>
        <v>0</v>
      </c>
      <c r="P41" s="175"/>
      <c r="Q41" s="174">
        <f>R9+R18+R26+R34+R39</f>
        <v>0</v>
      </c>
      <c r="R41" s="64"/>
      <c r="S41" s="228"/>
      <c r="T41" s="232" t="s">
        <v>164</v>
      </c>
      <c r="U41" s="180">
        <f>$C$40+Mars!V43</f>
        <v>0</v>
      </c>
      <c r="V41" s="181">
        <f>$D$40+Mars!W43+ROUNDDOWN(Z41/60,0)</f>
        <v>0</v>
      </c>
      <c r="W41" s="181">
        <f>Z41-60*ROUNDDOWN(Z41/60,0)</f>
        <v>0</v>
      </c>
      <c r="X41" s="181">
        <f>IF((V41*60+W41)=0,0,ROUND((U41*60)/(V41*60+W41),1))</f>
        <v>0</v>
      </c>
      <c r="Y41" s="180">
        <f>$H$40+Mars!Z43</f>
        <v>0</v>
      </c>
      <c r="Z41" s="226">
        <f>$E$40+Mars!X43</f>
        <v>0</v>
      </c>
    </row>
    <row r="42" spans="1:26" ht="10.5" customHeight="1">
      <c r="A42" s="477" t="s">
        <v>236</v>
      </c>
      <c r="B42" s="477"/>
      <c r="C42" s="49">
        <f>'Décembre 14'!$C$40</f>
        <v>0</v>
      </c>
      <c r="D42" s="50">
        <f>'Décembre 14'!$D$40</f>
        <v>0</v>
      </c>
      <c r="E42" s="50">
        <f>'Décembre 14'!$E$40</f>
        <v>0</v>
      </c>
      <c r="F42" s="158"/>
      <c r="G42" s="51">
        <f>IF((D42*60+E42)=0,0,ROUND((C42*60)/(D42*60+E42),1))</f>
        <v>0</v>
      </c>
      <c r="H42" s="218">
        <f>'Décembre 14'!$H$40</f>
        <v>0</v>
      </c>
      <c r="I42" s="174"/>
      <c r="J42" s="175"/>
      <c r="K42" s="174"/>
      <c r="L42" s="175"/>
      <c r="M42" s="174"/>
      <c r="N42" s="175"/>
      <c r="O42" s="174"/>
      <c r="P42" s="175"/>
      <c r="Q42" s="174"/>
      <c r="R42" s="64"/>
      <c r="S42" s="217"/>
      <c r="T42" s="327" t="s">
        <v>238</v>
      </c>
      <c r="U42" s="239">
        <f>$C$40+Mars!V44</f>
        <v>0</v>
      </c>
      <c r="V42" s="237">
        <f>$D$40+Mars!W44+ROUNDDOWN(Z42/60,0)</f>
        <v>0</v>
      </c>
      <c r="W42" s="237">
        <f>Z42-60*ROUNDDOWN(Z42/60,0)</f>
        <v>0</v>
      </c>
      <c r="X42" s="237">
        <f>IF((V42*60+W42)=0,0,ROUND((U42*60)/(V42*60+W42),1))</f>
        <v>0</v>
      </c>
      <c r="Y42" s="239">
        <f>$H$40+Mars!Z44</f>
        <v>0</v>
      </c>
      <c r="Z42" s="243">
        <f>$E$40+Mars!X44</f>
        <v>0</v>
      </c>
    </row>
    <row r="43" spans="1:25" ht="10.5" customHeight="1">
      <c r="A43" s="489" t="s">
        <v>239</v>
      </c>
      <c r="B43" s="489"/>
      <c r="C43" s="49">
        <f>Janvier!C42</f>
        <v>0</v>
      </c>
      <c r="D43" s="49">
        <f>Janvier!D42</f>
        <v>0</v>
      </c>
      <c r="E43" s="49">
        <f>Janvier!E42</f>
        <v>0</v>
      </c>
      <c r="F43" s="148"/>
      <c r="G43" s="48">
        <f>IF((D43*60+E43)=0,0,ROUND((C43*60)/(D43*60+E43),1))</f>
        <v>0</v>
      </c>
      <c r="H43" s="54">
        <f>Janvier!H42</f>
        <v>0</v>
      </c>
      <c r="S43" s="66"/>
      <c r="T43" s="66"/>
      <c r="U43" s="71"/>
      <c r="V43" s="71"/>
      <c r="W43" s="71"/>
      <c r="X43" s="94"/>
      <c r="Y43" s="209"/>
    </row>
    <row r="44" spans="1:25" ht="10.5" customHeight="1">
      <c r="A44" s="514" t="s">
        <v>240</v>
      </c>
      <c r="B44" s="515"/>
      <c r="C44" s="49">
        <f>Février!C38</f>
        <v>0</v>
      </c>
      <c r="D44" s="49">
        <f>Février!D38</f>
        <v>0</v>
      </c>
      <c r="E44" s="49">
        <f>Février!E38</f>
        <v>0</v>
      </c>
      <c r="F44" s="148"/>
      <c r="G44" s="48">
        <f>IF((D44*60+E44)=0,0,ROUND((C44*60)/(D44*60+E44),1))</f>
        <v>0</v>
      </c>
      <c r="H44" s="54">
        <f>Février!H38</f>
        <v>0</v>
      </c>
      <c r="S44" s="74"/>
      <c r="T44" s="71"/>
      <c r="U44" s="71"/>
      <c r="V44" s="71"/>
      <c r="W44" s="71"/>
      <c r="X44" s="71"/>
      <c r="Y44" s="71"/>
    </row>
    <row r="45" spans="1:25" ht="10.5" customHeight="1">
      <c r="A45" s="477" t="s">
        <v>241</v>
      </c>
      <c r="B45" s="477"/>
      <c r="C45" s="55">
        <f>Mars!C42</f>
        <v>0</v>
      </c>
      <c r="D45" s="55">
        <f>Mars!D42</f>
        <v>0</v>
      </c>
      <c r="E45" s="55">
        <f>Mars!E42</f>
        <v>0</v>
      </c>
      <c r="F45" s="148"/>
      <c r="G45" s="48">
        <f>IF((D45*60+E45)=0,0,ROUND((C45*60)/(D45*60+E45),1))</f>
        <v>0</v>
      </c>
      <c r="H45" s="54">
        <f>Mars!H42</f>
        <v>0</v>
      </c>
      <c r="S45" s="74"/>
      <c r="T45" s="71"/>
      <c r="U45" s="71"/>
      <c r="V45" s="71"/>
      <c r="W45" s="71"/>
      <c r="X45" s="71"/>
      <c r="Y45" s="71"/>
    </row>
    <row r="46" spans="3:25" ht="12.75" hidden="1">
      <c r="C46" s="235">
        <f>SUM(C42:C45)+C40</f>
        <v>0</v>
      </c>
      <c r="D46" s="235">
        <f>SUM(D42:D45)+D40</f>
        <v>0</v>
      </c>
      <c r="E46" s="235">
        <f>SUM(E42:E45)+E40</f>
        <v>0</v>
      </c>
      <c r="H46" s="235">
        <f>SUM(H42:H45)+H40</f>
        <v>0</v>
      </c>
      <c r="S46" s="74"/>
      <c r="T46" s="71"/>
      <c r="V46" s="71"/>
      <c r="W46" s="71"/>
      <c r="X46" s="71"/>
      <c r="Y46" s="71"/>
    </row>
    <row r="47" spans="3:8" ht="12.75" hidden="1">
      <c r="C47" s="235">
        <f>SUM(C43:C45)+C40</f>
        <v>0</v>
      </c>
      <c r="D47" s="235">
        <f>SUM(D43:D45)+D40</f>
        <v>0</v>
      </c>
      <c r="E47" s="235">
        <f>SUM(E43:E45)+E40</f>
        <v>0</v>
      </c>
      <c r="H47" s="235">
        <f>SUM(H43:H45)+H40</f>
        <v>0</v>
      </c>
    </row>
  </sheetData>
  <sheetProtection sheet="1" selectLockedCells="1"/>
  <mergeCells count="61">
    <mergeCell ref="A43:B43"/>
    <mergeCell ref="A44:B44"/>
    <mergeCell ref="A45:B45"/>
    <mergeCell ref="A34:B34"/>
    <mergeCell ref="A41:B41"/>
    <mergeCell ref="S40:T40"/>
    <mergeCell ref="A40:B40"/>
    <mergeCell ref="A42:B42"/>
    <mergeCell ref="A39:B39"/>
    <mergeCell ref="T39:Y39"/>
    <mergeCell ref="A26:B26"/>
    <mergeCell ref="T20:Y20"/>
    <mergeCell ref="A10:B10"/>
    <mergeCell ref="T14:Y14"/>
    <mergeCell ref="T15:Y15"/>
    <mergeCell ref="T22:Y22"/>
    <mergeCell ref="T11:Y11"/>
    <mergeCell ref="T23:Y23"/>
    <mergeCell ref="T24:Y24"/>
    <mergeCell ref="A9:B9"/>
    <mergeCell ref="E2:E3"/>
    <mergeCell ref="K2:K3"/>
    <mergeCell ref="G2:G3"/>
    <mergeCell ref="I2:I3"/>
    <mergeCell ref="A18:B18"/>
    <mergeCell ref="T7:Y7"/>
    <mergeCell ref="T36:Y36"/>
    <mergeCell ref="T8:Y8"/>
    <mergeCell ref="T18:Y18"/>
    <mergeCell ref="T19:Y19"/>
    <mergeCell ref="A1:X1"/>
    <mergeCell ref="A2:A3"/>
    <mergeCell ref="B2:B3"/>
    <mergeCell ref="C2:C3"/>
    <mergeCell ref="D2:D3"/>
    <mergeCell ref="M2:M3"/>
    <mergeCell ref="S2:S3"/>
    <mergeCell ref="T13:Y13"/>
    <mergeCell ref="T33:Y33"/>
    <mergeCell ref="T16:Y16"/>
    <mergeCell ref="T37:Y37"/>
    <mergeCell ref="T2:Y3"/>
    <mergeCell ref="T4:Y4"/>
    <mergeCell ref="T5:Y5"/>
    <mergeCell ref="T6:Y6"/>
    <mergeCell ref="T9:Y9"/>
    <mergeCell ref="T10:Y10"/>
    <mergeCell ref="T21:Y21"/>
    <mergeCell ref="T12:Y12"/>
    <mergeCell ref="T34:Y34"/>
    <mergeCell ref="T35:Y35"/>
    <mergeCell ref="T27:Y27"/>
    <mergeCell ref="T28:Y28"/>
    <mergeCell ref="T29:Y29"/>
    <mergeCell ref="T30:Y30"/>
    <mergeCell ref="T31:Y31"/>
    <mergeCell ref="T38:Y38"/>
    <mergeCell ref="T17:Y17"/>
    <mergeCell ref="T32:Y32"/>
    <mergeCell ref="T25:Y25"/>
    <mergeCell ref="T26:Y26"/>
  </mergeCells>
  <printOptions/>
  <pageMargins left="0.1968503937007874" right="0" top="0" bottom="0"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S49"/>
  <sheetViews>
    <sheetView zoomScale="110" zoomScaleNormal="110" zoomScalePageLayoutView="0" workbookViewId="0" topLeftCell="A1">
      <pane ySplit="3" topLeftCell="A4" activePane="bottomLeft" state="frozen"/>
      <selection pane="topLeft" activeCell="A1" sqref="A1"/>
      <selection pane="bottomLeft" activeCell="O38" sqref="O38"/>
    </sheetView>
  </sheetViews>
  <sheetFormatPr defaultColWidth="11.421875" defaultRowHeight="12.75"/>
  <cols>
    <col min="1" max="1" width="9.7109375" style="0" customWidth="1"/>
    <col min="2" max="2" width="4.8515625" style="0" customWidth="1"/>
    <col min="3" max="3" width="6.00390625" style="0" customWidth="1"/>
    <col min="4" max="4" width="3.7109375" style="0" customWidth="1"/>
    <col min="5" max="5" width="3.8515625" style="0" customWidth="1"/>
    <col min="6" max="6" width="7.421875" style="79" hidden="1" customWidth="1"/>
    <col min="7" max="7" width="4.8515625" style="0" customWidth="1"/>
    <col min="8" max="8" width="6.00390625" style="0" customWidth="1"/>
    <col min="9" max="9" width="3.421875" style="0" customWidth="1"/>
    <col min="10" max="10" width="3.421875" style="79" hidden="1" customWidth="1"/>
    <col min="11" max="11" width="3.140625" style="0" customWidth="1"/>
    <col min="12" max="12" width="3.28125" style="79" hidden="1" customWidth="1"/>
    <col min="13" max="13" width="4.57421875" style="0" customWidth="1"/>
    <col min="14" max="14" width="3.421875" style="79" hidden="1" customWidth="1"/>
    <col min="15" max="15" width="3.8515625" style="0" customWidth="1"/>
    <col min="16" max="16" width="3.8515625" style="79" hidden="1" customWidth="1"/>
    <col min="17" max="17" width="3.8515625" style="0" customWidth="1"/>
    <col min="18" max="18" width="3.8515625" style="79" hidden="1" customWidth="1"/>
    <col min="20" max="20" width="20.8515625" style="0" customWidth="1"/>
    <col min="23" max="23" width="8.421875" style="0" customWidth="1"/>
    <col min="24" max="25" width="9.8515625" style="0" customWidth="1"/>
    <col min="26" max="26" width="11.421875" style="0" hidden="1" customWidth="1"/>
  </cols>
  <sheetData>
    <row r="1" spans="1:25" ht="15.75" customHeight="1">
      <c r="A1" s="466" t="s">
        <v>224</v>
      </c>
      <c r="B1" s="466"/>
      <c r="C1" s="466"/>
      <c r="D1" s="466"/>
      <c r="E1" s="466"/>
      <c r="F1" s="466"/>
      <c r="G1" s="466"/>
      <c r="H1" s="466"/>
      <c r="I1" s="466"/>
      <c r="J1" s="466"/>
      <c r="K1" s="466"/>
      <c r="L1" s="466"/>
      <c r="M1" s="466"/>
      <c r="N1" s="466"/>
      <c r="O1" s="466"/>
      <c r="P1" s="466"/>
      <c r="Q1" s="466"/>
      <c r="R1" s="466"/>
      <c r="S1" s="466"/>
      <c r="T1" s="466"/>
      <c r="U1" s="466"/>
      <c r="V1" s="466"/>
      <c r="W1" s="466"/>
      <c r="X1" s="466"/>
      <c r="Y1" s="220"/>
    </row>
    <row r="2" spans="1:25" ht="8.25" customHeight="1">
      <c r="A2" s="467" t="s">
        <v>1</v>
      </c>
      <c r="B2" s="467" t="s">
        <v>9</v>
      </c>
      <c r="C2" s="467" t="s">
        <v>0</v>
      </c>
      <c r="D2" s="467" t="s">
        <v>15</v>
      </c>
      <c r="E2" s="467" t="s">
        <v>16</v>
      </c>
      <c r="F2" s="76" t="s">
        <v>16</v>
      </c>
      <c r="G2" s="469" t="s">
        <v>12</v>
      </c>
      <c r="H2" s="25" t="s">
        <v>17</v>
      </c>
      <c r="I2" s="458" t="s">
        <v>40</v>
      </c>
      <c r="J2" s="150"/>
      <c r="K2" s="458" t="s">
        <v>11</v>
      </c>
      <c r="L2" s="150"/>
      <c r="M2" s="458" t="s">
        <v>22</v>
      </c>
      <c r="N2" s="150"/>
      <c r="O2" s="25" t="s">
        <v>19</v>
      </c>
      <c r="P2" s="150"/>
      <c r="Q2" s="25" t="s">
        <v>19</v>
      </c>
      <c r="R2" s="150"/>
      <c r="S2" s="460" t="s">
        <v>13</v>
      </c>
      <c r="T2" s="521" t="s">
        <v>14</v>
      </c>
      <c r="U2" s="521"/>
      <c r="V2" s="521"/>
      <c r="W2" s="521"/>
      <c r="X2" s="521"/>
      <c r="Y2" s="521"/>
    </row>
    <row r="3" spans="1:25" ht="9" customHeight="1">
      <c r="A3" s="468"/>
      <c r="B3" s="468"/>
      <c r="C3" s="468"/>
      <c r="D3" s="468"/>
      <c r="E3" s="468"/>
      <c r="F3" s="76"/>
      <c r="G3" s="470"/>
      <c r="H3" s="26" t="s">
        <v>18</v>
      </c>
      <c r="I3" s="459"/>
      <c r="J3" s="151"/>
      <c r="K3" s="459"/>
      <c r="L3" s="151"/>
      <c r="M3" s="459"/>
      <c r="N3" s="151"/>
      <c r="O3" s="26" t="s">
        <v>20</v>
      </c>
      <c r="P3" s="151"/>
      <c r="Q3" s="26" t="s">
        <v>21</v>
      </c>
      <c r="R3" s="151"/>
      <c r="S3" s="461"/>
      <c r="T3" s="521"/>
      <c r="U3" s="521"/>
      <c r="V3" s="521"/>
      <c r="W3" s="521"/>
      <c r="X3" s="521"/>
      <c r="Y3" s="521"/>
    </row>
    <row r="4" spans="1:25" ht="12.75">
      <c r="A4" s="76" t="s">
        <v>107</v>
      </c>
      <c r="B4" s="129">
        <v>1</v>
      </c>
      <c r="C4" s="41"/>
      <c r="D4" s="41"/>
      <c r="E4" s="41"/>
      <c r="F4" s="76">
        <f>E4</f>
        <v>0</v>
      </c>
      <c r="G4" s="91">
        <f>IF((D4*60+E4)=0,"",ROUND((C4*60)/(D4*60+E4),1))</f>
      </c>
      <c r="H4" s="122"/>
      <c r="I4" s="122"/>
      <c r="J4" s="178">
        <f>IF(I4="",0,1)</f>
        <v>0</v>
      </c>
      <c r="K4" s="122"/>
      <c r="L4" s="178">
        <f>IF(K4="",0,1)</f>
        <v>0</v>
      </c>
      <c r="M4" s="122"/>
      <c r="N4" s="178">
        <f>IF(M4="",0,1)</f>
        <v>0</v>
      </c>
      <c r="O4" s="122"/>
      <c r="P4" s="178">
        <f>IF(O4="",0,1)</f>
        <v>0</v>
      </c>
      <c r="Q4" s="122"/>
      <c r="R4" s="178">
        <f>IF(Q4="",0,1)</f>
        <v>0</v>
      </c>
      <c r="S4" s="134"/>
      <c r="T4" s="494" t="s">
        <v>150</v>
      </c>
      <c r="U4" s="494"/>
      <c r="V4" s="494"/>
      <c r="W4" s="494"/>
      <c r="X4" s="494"/>
      <c r="Y4" s="494"/>
    </row>
    <row r="5" spans="1:25" ht="12.75">
      <c r="A5" s="2" t="s">
        <v>108</v>
      </c>
      <c r="B5" s="130">
        <f>B4+1</f>
        <v>2</v>
      </c>
      <c r="C5" s="41"/>
      <c r="D5" s="41"/>
      <c r="E5" s="41"/>
      <c r="F5" s="76">
        <f>E5</f>
        <v>0</v>
      </c>
      <c r="G5" s="91">
        <f>IF((D5*60+E5)=0,"",ROUND((C5*60)/(D5*60+E5),1))</f>
      </c>
      <c r="H5" s="122"/>
      <c r="I5" s="122"/>
      <c r="J5" s="178">
        <f>IF(I5="",J4,J4+1)</f>
        <v>0</v>
      </c>
      <c r="K5" s="122"/>
      <c r="L5" s="178">
        <f>IF(K5="",L4,L4+1)</f>
        <v>0</v>
      </c>
      <c r="M5" s="122"/>
      <c r="N5" s="178">
        <f>IF(M5="",N4,N4+1)</f>
        <v>0</v>
      </c>
      <c r="O5" s="122"/>
      <c r="P5" s="178">
        <f>IF(O5="",P4,P4+1)</f>
        <v>0</v>
      </c>
      <c r="Q5" s="122"/>
      <c r="R5" s="178">
        <f>IF(Q5="",R4,R4+1)</f>
        <v>0</v>
      </c>
      <c r="S5" s="134"/>
      <c r="T5" s="490"/>
      <c r="U5" s="490"/>
      <c r="V5" s="490"/>
      <c r="W5" s="490"/>
      <c r="X5" s="490"/>
      <c r="Y5" s="490"/>
    </row>
    <row r="6" spans="1:25" ht="12.75">
      <c r="A6" s="76" t="s">
        <v>109</v>
      </c>
      <c r="B6" s="129">
        <f>B5+1</f>
        <v>3</v>
      </c>
      <c r="C6" s="41"/>
      <c r="D6" s="41"/>
      <c r="E6" s="41"/>
      <c r="F6" s="76">
        <f>E6</f>
        <v>0</v>
      </c>
      <c r="G6" s="91">
        <f>IF((D6*60+E6)=0,"",ROUND((C6*60)/(D6*60+E6),1))</f>
      </c>
      <c r="H6" s="122"/>
      <c r="I6" s="122"/>
      <c r="J6" s="178">
        <f>IF(I6="",J5,J5+1)</f>
        <v>0</v>
      </c>
      <c r="K6" s="122"/>
      <c r="L6" s="178">
        <f>IF(K6="",L5,L5+1)</f>
        <v>0</v>
      </c>
      <c r="M6" s="122"/>
      <c r="N6" s="178">
        <f>IF(M6="",N5,N5+1)</f>
        <v>0</v>
      </c>
      <c r="O6" s="122"/>
      <c r="P6" s="178">
        <f>IF(O6="",P5,P5+1)</f>
        <v>0</v>
      </c>
      <c r="Q6" s="122"/>
      <c r="R6" s="178">
        <f>IF(Q6="",R5,R5+1)</f>
        <v>0</v>
      </c>
      <c r="S6" s="134"/>
      <c r="T6" s="490"/>
      <c r="U6" s="490"/>
      <c r="V6" s="490"/>
      <c r="W6" s="490"/>
      <c r="X6" s="490"/>
      <c r="Y6" s="490"/>
    </row>
    <row r="7" spans="1:44" s="89" customFormat="1" ht="12.75">
      <c r="A7" s="462" t="s">
        <v>10</v>
      </c>
      <c r="B7" s="463"/>
      <c r="C7" s="13">
        <f>SUM(C4:C6)</f>
        <v>0</v>
      </c>
      <c r="D7" s="13">
        <f>SUM(D4:D6)+ROUNDDOWN(F7/60,0)</f>
        <v>0</v>
      </c>
      <c r="E7" s="13">
        <f>F7-60*ROUNDDOWN(F7/60,0)</f>
        <v>0</v>
      </c>
      <c r="F7" s="145">
        <f>SUM(F4:F6)</f>
        <v>0</v>
      </c>
      <c r="G7" s="127">
        <f>IF((D7*60+E7)=0,0,ROUND((C7*60)/(D7*60+E7),1))</f>
        <v>0</v>
      </c>
      <c r="H7" s="27">
        <f>SUM(H4:H6)</f>
        <v>0</v>
      </c>
      <c r="I7" s="27">
        <f>IF(SUM(I4:I6)=0,0,ROUND(AVERAGE(I4:I6),0))</f>
        <v>0</v>
      </c>
      <c r="J7" s="179">
        <f>IF(J6=0,0,1)</f>
        <v>0</v>
      </c>
      <c r="K7" s="27">
        <f>IF(SUM(K4:K6)=0,0,ROUND(AVERAGE(K4:K6),0))</f>
        <v>0</v>
      </c>
      <c r="L7" s="179">
        <f>IF(L6=0,0,1)</f>
        <v>0</v>
      </c>
      <c r="M7" s="27">
        <f>IF(SUM(M4:M6)=0,0,ROUND(AVERAGE(M4:M6),0))</f>
        <v>0</v>
      </c>
      <c r="N7" s="179">
        <f>IF(N6=0,0,1)</f>
        <v>0</v>
      </c>
      <c r="O7" s="27">
        <f>IF(SUM(O4:O6)=0,0,ROUND(AVERAGE(O4:O6),0))</f>
        <v>0</v>
      </c>
      <c r="P7" s="179">
        <f>IF(P6=0,0,1)</f>
        <v>0</v>
      </c>
      <c r="Q7" s="27">
        <f>IF(SUM(Q4:Q6)=0,0,ROUND(AVERAGE(Q4:Q6),0))</f>
        <v>0</v>
      </c>
      <c r="R7" s="179">
        <f>IF(R6=0,0,1)</f>
        <v>0</v>
      </c>
      <c r="S7" s="131"/>
      <c r="T7" s="498"/>
      <c r="U7" s="498"/>
      <c r="V7" s="498"/>
      <c r="W7" s="498"/>
      <c r="X7" s="498"/>
      <c r="Y7" s="498"/>
      <c r="AA7"/>
      <c r="AB7"/>
      <c r="AC7"/>
      <c r="AD7"/>
      <c r="AE7"/>
      <c r="AF7"/>
      <c r="AG7"/>
      <c r="AH7"/>
      <c r="AI7"/>
      <c r="AJ7"/>
      <c r="AK7"/>
      <c r="AL7"/>
      <c r="AM7"/>
      <c r="AN7"/>
      <c r="AO7"/>
      <c r="AP7"/>
      <c r="AQ7"/>
      <c r="AR7"/>
    </row>
    <row r="8" spans="1:25" ht="12.75">
      <c r="A8" s="478" t="s">
        <v>74</v>
      </c>
      <c r="B8" s="479"/>
      <c r="C8" s="78">
        <f>C7+Avril!C39</f>
        <v>0</v>
      </c>
      <c r="D8" s="78">
        <f>SUM(D7+Avril!D39)+ROUNDDOWN(F8/60,0)</f>
        <v>0</v>
      </c>
      <c r="E8" s="78">
        <f>F8-60*ROUNDDOWN(F8/60,0)</f>
        <v>0</v>
      </c>
      <c r="F8" s="146">
        <f>E7+Avril!E39</f>
        <v>0</v>
      </c>
      <c r="G8" s="78">
        <f>IF((D8*60+E8)=0,0,ROUND((C8*60)/(D8*60+E8),1))</f>
        <v>0</v>
      </c>
      <c r="H8" s="88">
        <f>SUM(H7,Avril!H39)</f>
        <v>0</v>
      </c>
      <c r="I8" s="88">
        <f>IF(I7=0,Avril!I39,IF(I7+Avril!I39=0,"",ROUND((SUM(I4:I6)+SUM(Avril!I35:I38))/(J6+Avril!J38),0)))</f>
        <v>0</v>
      </c>
      <c r="J8" s="198"/>
      <c r="K8" s="88">
        <f>IF(K7=0,Avril!K39,IF(K7+Avril!K39=0,"",ROUND((SUM(K4:K6)+SUM(Avril!K35:K38))/(L6+Avril!L38),0)))</f>
        <v>0</v>
      </c>
      <c r="L8" s="198"/>
      <c r="M8" s="88">
        <f>IF(M7=0,Avril!M39,IF(M7+Avril!M39=0,"",ROUND((SUM(M4:M6)+SUM(Avril!M35:M38))/(N6+Avril!N38),0)))</f>
        <v>0</v>
      </c>
      <c r="N8" s="198"/>
      <c r="O8" s="88">
        <f>IF(O7=0,Avril!O39,IF(O7+Avril!O39=0,"",ROUND((SUM(O4:O6)+SUM(Avril!O35:O38))/(P6+Avril!P38),0)))</f>
        <v>0</v>
      </c>
      <c r="P8" s="198"/>
      <c r="Q8" s="88">
        <f>IF(Q7=0,Avril!Q39,IF(Q7+Avril!Q39=0,"",ROUND((SUM(Q4:Q6)+SUM(Avril!Q35:Q38))/(R6+Avril!R38),0)))</f>
        <v>0</v>
      </c>
      <c r="R8" s="198"/>
      <c r="S8" s="269"/>
      <c r="T8" s="496"/>
      <c r="U8" s="496"/>
      <c r="V8" s="496"/>
      <c r="W8" s="496"/>
      <c r="X8" s="496"/>
      <c r="Y8" s="496"/>
    </row>
    <row r="9" spans="1:25" ht="12.75">
      <c r="A9" s="2" t="s">
        <v>6</v>
      </c>
      <c r="B9" s="2">
        <f>B6+1</f>
        <v>4</v>
      </c>
      <c r="C9" s="41"/>
      <c r="D9" s="41"/>
      <c r="E9" s="41"/>
      <c r="F9" s="76">
        <f>E9</f>
        <v>0</v>
      </c>
      <c r="G9" s="91">
        <f aca="true" t="shared" si="0" ref="G9:G39">IF((D9*60+F9)=0,"",ROUND((C9*60)/(D9*60+F9),1))</f>
      </c>
      <c r="H9" s="122"/>
      <c r="I9" s="122"/>
      <c r="J9" s="178">
        <f>IF(I9="",0,1)</f>
        <v>0</v>
      </c>
      <c r="K9" s="122"/>
      <c r="L9" s="178">
        <f>IF(K9="",0,1)</f>
        <v>0</v>
      </c>
      <c r="M9" s="122"/>
      <c r="N9" s="178">
        <f>IF(M9="",0,1)</f>
        <v>0</v>
      </c>
      <c r="O9" s="122"/>
      <c r="P9" s="178">
        <f>IF(O9="",0,1)</f>
        <v>0</v>
      </c>
      <c r="Q9" s="122"/>
      <c r="R9" s="178">
        <f>IF(Q9="",0,1)</f>
        <v>0</v>
      </c>
      <c r="S9" s="267"/>
      <c r="T9" s="491"/>
      <c r="U9" s="491"/>
      <c r="V9" s="491"/>
      <c r="W9" s="491"/>
      <c r="X9" s="491"/>
      <c r="Y9" s="491"/>
    </row>
    <row r="10" spans="1:25" ht="12.75">
      <c r="A10" s="2" t="s">
        <v>7</v>
      </c>
      <c r="B10" s="2">
        <f aca="true" t="shared" si="1" ref="B10:B29">B9+1</f>
        <v>5</v>
      </c>
      <c r="C10" s="41"/>
      <c r="D10" s="41"/>
      <c r="E10" s="41"/>
      <c r="F10" s="76">
        <f aca="true" t="shared" si="2" ref="F10:F15">E10</f>
        <v>0</v>
      </c>
      <c r="G10" s="91">
        <f t="shared" si="0"/>
      </c>
      <c r="H10" s="122"/>
      <c r="I10" s="122"/>
      <c r="J10" s="178">
        <f aca="true" t="shared" si="3" ref="J10:J15">IF(I10="",J9,J9+1)</f>
        <v>0</v>
      </c>
      <c r="K10" s="122"/>
      <c r="L10" s="178">
        <f aca="true" t="shared" si="4" ref="L10:L15">IF(K10="",L9,L9+1)</f>
        <v>0</v>
      </c>
      <c r="M10" s="122"/>
      <c r="N10" s="178">
        <f aca="true" t="shared" si="5" ref="N10:N15">IF(M10="",N9,N9+1)</f>
        <v>0</v>
      </c>
      <c r="O10" s="122"/>
      <c r="P10" s="178">
        <f aca="true" t="shared" si="6" ref="P10:P15">IF(O10="",P9,P9+1)</f>
        <v>0</v>
      </c>
      <c r="Q10" s="122"/>
      <c r="R10" s="178">
        <f aca="true" t="shared" si="7" ref="R10:R15">IF(Q10="",R9,R9+1)</f>
        <v>0</v>
      </c>
      <c r="S10" s="267"/>
      <c r="T10" s="491"/>
      <c r="U10" s="491"/>
      <c r="V10" s="491"/>
      <c r="W10" s="491"/>
      <c r="X10" s="491"/>
      <c r="Y10" s="491"/>
    </row>
    <row r="11" spans="1:25" ht="12.75">
      <c r="A11" s="2" t="s">
        <v>8</v>
      </c>
      <c r="B11" s="2">
        <f t="shared" si="1"/>
        <v>6</v>
      </c>
      <c r="C11" s="41"/>
      <c r="D11" s="41"/>
      <c r="E11" s="41"/>
      <c r="F11" s="76">
        <f t="shared" si="2"/>
        <v>0</v>
      </c>
      <c r="G11" s="91">
        <f t="shared" si="0"/>
      </c>
      <c r="H11" s="122"/>
      <c r="I11" s="122"/>
      <c r="J11" s="178">
        <f t="shared" si="3"/>
        <v>0</v>
      </c>
      <c r="K11" s="122"/>
      <c r="L11" s="178">
        <f t="shared" si="4"/>
        <v>0</v>
      </c>
      <c r="M11" s="122"/>
      <c r="N11" s="178">
        <f t="shared" si="5"/>
        <v>0</v>
      </c>
      <c r="O11" s="122"/>
      <c r="P11" s="178">
        <f t="shared" si="6"/>
        <v>0</v>
      </c>
      <c r="Q11" s="122"/>
      <c r="R11" s="178">
        <f t="shared" si="7"/>
        <v>0</v>
      </c>
      <c r="S11" s="267"/>
      <c r="T11" s="491"/>
      <c r="U11" s="491"/>
      <c r="V11" s="491"/>
      <c r="W11" s="491"/>
      <c r="X11" s="491"/>
      <c r="Y11" s="491"/>
    </row>
    <row r="12" spans="1:25" ht="12.75">
      <c r="A12" s="2" t="s">
        <v>2</v>
      </c>
      <c r="B12" s="2">
        <f t="shared" si="1"/>
        <v>7</v>
      </c>
      <c r="C12" s="41"/>
      <c r="D12" s="41"/>
      <c r="E12" s="41"/>
      <c r="F12" s="76">
        <f t="shared" si="2"/>
        <v>0</v>
      </c>
      <c r="G12" s="91">
        <f t="shared" si="0"/>
      </c>
      <c r="H12" s="122"/>
      <c r="I12" s="122"/>
      <c r="J12" s="178">
        <f t="shared" si="3"/>
        <v>0</v>
      </c>
      <c r="K12" s="122"/>
      <c r="L12" s="178">
        <f t="shared" si="4"/>
        <v>0</v>
      </c>
      <c r="M12" s="122"/>
      <c r="N12" s="178">
        <f t="shared" si="5"/>
        <v>0</v>
      </c>
      <c r="O12" s="122"/>
      <c r="P12" s="178">
        <f t="shared" si="6"/>
        <v>0</v>
      </c>
      <c r="Q12" s="122"/>
      <c r="R12" s="178">
        <f t="shared" si="7"/>
        <v>0</v>
      </c>
      <c r="S12" s="267"/>
      <c r="T12" s="491"/>
      <c r="U12" s="491"/>
      <c r="V12" s="491"/>
      <c r="W12" s="491"/>
      <c r="X12" s="491"/>
      <c r="Y12" s="491"/>
    </row>
    <row r="13" spans="1:25" ht="12.75">
      <c r="A13" s="76" t="s">
        <v>3</v>
      </c>
      <c r="B13" s="76">
        <f t="shared" si="1"/>
        <v>8</v>
      </c>
      <c r="C13" s="41"/>
      <c r="D13" s="41"/>
      <c r="E13" s="41"/>
      <c r="F13" s="76">
        <f t="shared" si="2"/>
        <v>0</v>
      </c>
      <c r="G13" s="91">
        <f t="shared" si="0"/>
      </c>
      <c r="H13" s="122"/>
      <c r="I13" s="122"/>
      <c r="J13" s="178">
        <f t="shared" si="3"/>
        <v>0</v>
      </c>
      <c r="K13" s="122"/>
      <c r="L13" s="178">
        <f t="shared" si="4"/>
        <v>0</v>
      </c>
      <c r="M13" s="122"/>
      <c r="N13" s="178">
        <f t="shared" si="5"/>
        <v>0</v>
      </c>
      <c r="O13" s="122"/>
      <c r="P13" s="178">
        <f t="shared" si="6"/>
        <v>0</v>
      </c>
      <c r="Q13" s="122"/>
      <c r="R13" s="178">
        <f t="shared" si="7"/>
        <v>0</v>
      </c>
      <c r="S13" s="267"/>
      <c r="T13" s="494" t="s">
        <v>163</v>
      </c>
      <c r="U13" s="494"/>
      <c r="V13" s="494"/>
      <c r="W13" s="494"/>
      <c r="X13" s="494"/>
      <c r="Y13" s="494"/>
    </row>
    <row r="14" spans="1:25" ht="12.75">
      <c r="A14" s="2" t="s">
        <v>4</v>
      </c>
      <c r="B14" s="2">
        <f t="shared" si="1"/>
        <v>9</v>
      </c>
      <c r="C14" s="41"/>
      <c r="D14" s="41"/>
      <c r="E14" s="41"/>
      <c r="F14" s="76">
        <f t="shared" si="2"/>
        <v>0</v>
      </c>
      <c r="G14" s="91">
        <f t="shared" si="0"/>
      </c>
      <c r="H14" s="122"/>
      <c r="I14" s="122"/>
      <c r="J14" s="178">
        <f t="shared" si="3"/>
        <v>0</v>
      </c>
      <c r="K14" s="122"/>
      <c r="L14" s="178">
        <f t="shared" si="4"/>
        <v>0</v>
      </c>
      <c r="M14" s="122"/>
      <c r="N14" s="178">
        <f t="shared" si="5"/>
        <v>0</v>
      </c>
      <c r="O14" s="122"/>
      <c r="P14" s="178">
        <f t="shared" si="6"/>
        <v>0</v>
      </c>
      <c r="Q14" s="122"/>
      <c r="R14" s="178">
        <f t="shared" si="7"/>
        <v>0</v>
      </c>
      <c r="S14" s="267"/>
      <c r="T14" s="491"/>
      <c r="U14" s="491"/>
      <c r="V14" s="491"/>
      <c r="W14" s="491"/>
      <c r="X14" s="491"/>
      <c r="Y14" s="491"/>
    </row>
    <row r="15" spans="1:25" ht="12.75">
      <c r="A15" s="76" t="s">
        <v>5</v>
      </c>
      <c r="B15" s="76">
        <f t="shared" si="1"/>
        <v>10</v>
      </c>
      <c r="C15" s="41"/>
      <c r="D15" s="41"/>
      <c r="E15" s="41"/>
      <c r="F15" s="76">
        <f t="shared" si="2"/>
        <v>0</v>
      </c>
      <c r="G15" s="91">
        <f t="shared" si="0"/>
      </c>
      <c r="H15" s="122"/>
      <c r="I15" s="122"/>
      <c r="J15" s="178">
        <f t="shared" si="3"/>
        <v>0</v>
      </c>
      <c r="K15" s="122"/>
      <c r="L15" s="178">
        <f t="shared" si="4"/>
        <v>0</v>
      </c>
      <c r="M15" s="122"/>
      <c r="N15" s="178">
        <f t="shared" si="5"/>
        <v>0</v>
      </c>
      <c r="O15" s="122"/>
      <c r="P15" s="178">
        <f t="shared" si="6"/>
        <v>0</v>
      </c>
      <c r="Q15" s="122"/>
      <c r="R15" s="178">
        <f t="shared" si="7"/>
        <v>0</v>
      </c>
      <c r="S15" s="267"/>
      <c r="T15" s="491"/>
      <c r="U15" s="491"/>
      <c r="V15" s="491"/>
      <c r="W15" s="491"/>
      <c r="X15" s="491"/>
      <c r="Y15" s="491"/>
    </row>
    <row r="16" spans="1:25" ht="12.75">
      <c r="A16" s="410" t="s">
        <v>73</v>
      </c>
      <c r="B16" s="411"/>
      <c r="C16" s="13">
        <f>SUM(C9:C15)</f>
        <v>0</v>
      </c>
      <c r="D16" s="13">
        <f>SUM(D9:D15)+ROUNDDOWN(F16/60,0)</f>
        <v>0</v>
      </c>
      <c r="E16" s="13">
        <f>F16-60*ROUNDDOWN(F16/60,0)</f>
        <v>0</v>
      </c>
      <c r="F16" s="145">
        <f>SUM(F9:F15)</f>
        <v>0</v>
      </c>
      <c r="G16" s="53">
        <f>IF((D16*60+E16)=0,0,ROUND((C16*60)/(D16*60+E16),1))</f>
        <v>0</v>
      </c>
      <c r="H16" s="27">
        <f>SUM(H9:H15)</f>
        <v>0</v>
      </c>
      <c r="I16" s="27">
        <f>IF(SUM(I9:I15)=0,0,ROUND(AVERAGE(I9:I15),0))</f>
        <v>0</v>
      </c>
      <c r="J16" s="179">
        <f>IF(J15=0,0,1)</f>
        <v>0</v>
      </c>
      <c r="K16" s="27">
        <f>IF(SUM(K9:K15)=0,0,ROUND(AVERAGE(K9:K15),0))</f>
        <v>0</v>
      </c>
      <c r="L16" s="179">
        <f>IF(L15=0,0,1)</f>
        <v>0</v>
      </c>
      <c r="M16" s="27">
        <f>IF(SUM(M9:M15)=0,0,ROUND(AVERAGE(M9:M15),0))</f>
        <v>0</v>
      </c>
      <c r="N16" s="179">
        <f>IF(N15=0,0,1)</f>
        <v>0</v>
      </c>
      <c r="O16" s="27">
        <f>IF(SUM(O9:O15)=0,0,ROUND(AVERAGE(O9:O15),0))</f>
        <v>0</v>
      </c>
      <c r="P16" s="179">
        <f>IF(P15=0,0,1)</f>
        <v>0</v>
      </c>
      <c r="Q16" s="27">
        <f>IF(SUM(Q9:Q15)=0,0,ROUND(AVERAGE(Q9:Q15),0))</f>
        <v>0</v>
      </c>
      <c r="R16" s="179">
        <f>IF(R15=0,0,1)</f>
        <v>0</v>
      </c>
      <c r="S16" s="268"/>
      <c r="T16" s="497"/>
      <c r="U16" s="497"/>
      <c r="V16" s="497"/>
      <c r="W16" s="497"/>
      <c r="X16" s="497"/>
      <c r="Y16" s="497"/>
    </row>
    <row r="17" spans="1:25" ht="12.75">
      <c r="A17" s="2" t="s">
        <v>6</v>
      </c>
      <c r="B17" s="2">
        <f>B15+1</f>
        <v>11</v>
      </c>
      <c r="C17" s="41"/>
      <c r="D17" s="41"/>
      <c r="E17" s="41"/>
      <c r="F17" s="76">
        <f>E17</f>
        <v>0</v>
      </c>
      <c r="G17" s="91">
        <f t="shared" si="0"/>
      </c>
      <c r="H17" s="122"/>
      <c r="I17" s="122"/>
      <c r="J17" s="178">
        <f>IF(I17="",0,1)</f>
        <v>0</v>
      </c>
      <c r="K17" s="122"/>
      <c r="L17" s="178">
        <f>IF(K17="",0,1)</f>
        <v>0</v>
      </c>
      <c r="M17" s="122"/>
      <c r="N17" s="178">
        <f>IF(M17="",0,1)</f>
        <v>0</v>
      </c>
      <c r="O17" s="122"/>
      <c r="P17" s="178">
        <f>IF(O17="",0,1)</f>
        <v>0</v>
      </c>
      <c r="Q17" s="122"/>
      <c r="R17" s="178">
        <f>IF(Q17="",0,1)</f>
        <v>0</v>
      </c>
      <c r="S17" s="267"/>
      <c r="T17" s="490"/>
      <c r="U17" s="490"/>
      <c r="V17" s="490"/>
      <c r="W17" s="490"/>
      <c r="X17" s="490"/>
      <c r="Y17" s="490"/>
    </row>
    <row r="18" spans="1:25" ht="12.75">
      <c r="A18" s="2" t="s">
        <v>7</v>
      </c>
      <c r="B18" s="2">
        <f t="shared" si="1"/>
        <v>12</v>
      </c>
      <c r="C18" s="41"/>
      <c r="D18" s="41"/>
      <c r="E18" s="41"/>
      <c r="F18" s="76">
        <f aca="true" t="shared" si="8" ref="F18:F23">E18</f>
        <v>0</v>
      </c>
      <c r="G18" s="91">
        <f t="shared" si="0"/>
      </c>
      <c r="H18" s="122"/>
      <c r="I18" s="122"/>
      <c r="J18" s="178">
        <f aca="true" t="shared" si="9" ref="J18:J23">IF(I18="",J17,J17+1)</f>
        <v>0</v>
      </c>
      <c r="K18" s="122"/>
      <c r="L18" s="178">
        <f aca="true" t="shared" si="10" ref="L18:L23">IF(K18="",L17,L17+1)</f>
        <v>0</v>
      </c>
      <c r="M18" s="122"/>
      <c r="N18" s="178">
        <f aca="true" t="shared" si="11" ref="N18:N23">IF(M18="",N17,N17+1)</f>
        <v>0</v>
      </c>
      <c r="O18" s="122"/>
      <c r="P18" s="178">
        <f aca="true" t="shared" si="12" ref="P18:P23">IF(O18="",P17,P17+1)</f>
        <v>0</v>
      </c>
      <c r="Q18" s="122"/>
      <c r="R18" s="178">
        <f aca="true" t="shared" si="13" ref="R18:R23">IF(Q18="",R17,R17+1)</f>
        <v>0</v>
      </c>
      <c r="S18" s="267"/>
      <c r="T18" s="491"/>
      <c r="U18" s="491"/>
      <c r="V18" s="491"/>
      <c r="W18" s="491"/>
      <c r="X18" s="491"/>
      <c r="Y18" s="491"/>
    </row>
    <row r="19" spans="1:25" ht="12.75">
      <c r="A19" s="2" t="s">
        <v>8</v>
      </c>
      <c r="B19" s="2">
        <f t="shared" si="1"/>
        <v>13</v>
      </c>
      <c r="C19" s="41"/>
      <c r="D19" s="41"/>
      <c r="E19" s="41"/>
      <c r="F19" s="76">
        <f t="shared" si="8"/>
        <v>0</v>
      </c>
      <c r="G19" s="91">
        <f t="shared" si="0"/>
      </c>
      <c r="H19" s="122"/>
      <c r="I19" s="122"/>
      <c r="J19" s="178">
        <f t="shared" si="9"/>
        <v>0</v>
      </c>
      <c r="K19" s="122"/>
      <c r="L19" s="178">
        <f t="shared" si="10"/>
        <v>0</v>
      </c>
      <c r="M19" s="122"/>
      <c r="N19" s="178">
        <f t="shared" si="11"/>
        <v>0</v>
      </c>
      <c r="O19" s="122"/>
      <c r="P19" s="178">
        <f t="shared" si="12"/>
        <v>0</v>
      </c>
      <c r="Q19" s="122"/>
      <c r="R19" s="178">
        <f t="shared" si="13"/>
        <v>0</v>
      </c>
      <c r="S19" s="267"/>
      <c r="T19" s="491"/>
      <c r="U19" s="491"/>
      <c r="V19" s="491"/>
      <c r="W19" s="491"/>
      <c r="X19" s="491"/>
      <c r="Y19" s="491"/>
    </row>
    <row r="20" spans="1:25" s="77" customFormat="1" ht="12.75">
      <c r="A20" s="76" t="s">
        <v>2</v>
      </c>
      <c r="B20" s="76">
        <f t="shared" si="1"/>
        <v>14</v>
      </c>
      <c r="C20" s="41"/>
      <c r="D20" s="41"/>
      <c r="E20" s="41"/>
      <c r="F20" s="76">
        <f t="shared" si="8"/>
        <v>0</v>
      </c>
      <c r="G20" s="91">
        <f t="shared" si="0"/>
      </c>
      <c r="H20" s="122"/>
      <c r="I20" s="122"/>
      <c r="J20" s="178">
        <f t="shared" si="9"/>
        <v>0</v>
      </c>
      <c r="K20" s="122"/>
      <c r="L20" s="178">
        <f t="shared" si="10"/>
        <v>0</v>
      </c>
      <c r="M20" s="122"/>
      <c r="N20" s="178">
        <f t="shared" si="11"/>
        <v>0</v>
      </c>
      <c r="O20" s="122"/>
      <c r="P20" s="178">
        <f t="shared" si="12"/>
        <v>0</v>
      </c>
      <c r="Q20" s="122"/>
      <c r="R20" s="178">
        <f t="shared" si="13"/>
        <v>0</v>
      </c>
      <c r="S20" s="267"/>
      <c r="T20" s="435" t="s">
        <v>225</v>
      </c>
      <c r="U20" s="436"/>
      <c r="V20" s="436"/>
      <c r="W20" s="436"/>
      <c r="X20" s="436"/>
      <c r="Y20" s="437"/>
    </row>
    <row r="21" spans="1:25" ht="12.75">
      <c r="A21" s="2" t="s">
        <v>3</v>
      </c>
      <c r="B21" s="2">
        <f t="shared" si="1"/>
        <v>15</v>
      </c>
      <c r="C21" s="41"/>
      <c r="D21" s="41"/>
      <c r="E21" s="41"/>
      <c r="F21" s="76">
        <f t="shared" si="8"/>
        <v>0</v>
      </c>
      <c r="G21" s="91">
        <f t="shared" si="0"/>
      </c>
      <c r="H21" s="122"/>
      <c r="I21" s="122"/>
      <c r="J21" s="178">
        <f t="shared" si="9"/>
        <v>0</v>
      </c>
      <c r="K21" s="122"/>
      <c r="L21" s="178">
        <f t="shared" si="10"/>
        <v>0</v>
      </c>
      <c r="M21" s="122"/>
      <c r="N21" s="178">
        <f t="shared" si="11"/>
        <v>0</v>
      </c>
      <c r="O21" s="122"/>
      <c r="P21" s="178">
        <f t="shared" si="12"/>
        <v>0</v>
      </c>
      <c r="Q21" s="122"/>
      <c r="R21" s="178">
        <f t="shared" si="13"/>
        <v>0</v>
      </c>
      <c r="S21" s="267"/>
      <c r="T21" s="491"/>
      <c r="U21" s="491"/>
      <c r="V21" s="491"/>
      <c r="W21" s="491"/>
      <c r="X21" s="491"/>
      <c r="Y21" s="491"/>
    </row>
    <row r="22" spans="1:25" ht="12.75">
      <c r="A22" s="2" t="s">
        <v>4</v>
      </c>
      <c r="B22" s="2">
        <f t="shared" si="1"/>
        <v>16</v>
      </c>
      <c r="C22" s="41"/>
      <c r="D22" s="41"/>
      <c r="E22" s="41"/>
      <c r="F22" s="76">
        <f t="shared" si="8"/>
        <v>0</v>
      </c>
      <c r="G22" s="91">
        <f t="shared" si="0"/>
      </c>
      <c r="H22" s="122"/>
      <c r="I22" s="122"/>
      <c r="J22" s="178">
        <f t="shared" si="9"/>
        <v>0</v>
      </c>
      <c r="K22" s="122"/>
      <c r="L22" s="178">
        <f t="shared" si="10"/>
        <v>0</v>
      </c>
      <c r="M22" s="122"/>
      <c r="N22" s="178">
        <f t="shared" si="11"/>
        <v>0</v>
      </c>
      <c r="O22" s="122"/>
      <c r="P22" s="178">
        <f t="shared" si="12"/>
        <v>0</v>
      </c>
      <c r="Q22" s="122"/>
      <c r="R22" s="178">
        <f t="shared" si="13"/>
        <v>0</v>
      </c>
      <c r="S22" s="267"/>
      <c r="T22" s="491"/>
      <c r="U22" s="491"/>
      <c r="V22" s="491"/>
      <c r="W22" s="491"/>
      <c r="X22" s="491"/>
      <c r="Y22" s="491"/>
    </row>
    <row r="23" spans="1:25" ht="12.75">
      <c r="A23" s="118" t="s">
        <v>5</v>
      </c>
      <c r="B23" s="118">
        <f>B22+1</f>
        <v>17</v>
      </c>
      <c r="C23" s="41"/>
      <c r="D23" s="41"/>
      <c r="E23" s="41"/>
      <c r="F23" s="76">
        <f t="shared" si="8"/>
        <v>0</v>
      </c>
      <c r="G23" s="91">
        <f t="shared" si="0"/>
      </c>
      <c r="H23" s="122"/>
      <c r="I23" s="122"/>
      <c r="J23" s="178">
        <f t="shared" si="9"/>
        <v>0</v>
      </c>
      <c r="K23" s="122"/>
      <c r="L23" s="178">
        <f t="shared" si="10"/>
        <v>0</v>
      </c>
      <c r="M23" s="122"/>
      <c r="N23" s="178">
        <f t="shared" si="11"/>
        <v>0</v>
      </c>
      <c r="O23" s="122"/>
      <c r="P23" s="178">
        <f t="shared" si="12"/>
        <v>0</v>
      </c>
      <c r="Q23" s="122"/>
      <c r="R23" s="178">
        <f t="shared" si="13"/>
        <v>0</v>
      </c>
      <c r="S23" s="267"/>
      <c r="T23" s="491"/>
      <c r="U23" s="491"/>
      <c r="V23" s="491"/>
      <c r="W23" s="491"/>
      <c r="X23" s="491"/>
      <c r="Y23" s="491"/>
    </row>
    <row r="24" spans="1:25" ht="12.75">
      <c r="A24" s="410" t="s">
        <v>75</v>
      </c>
      <c r="B24" s="411"/>
      <c r="C24" s="13">
        <f>SUM(C17:C23)</f>
        <v>0</v>
      </c>
      <c r="D24" s="13">
        <f>SUM(D17:D23)+ROUNDDOWN(F24/60,0)</f>
        <v>0</v>
      </c>
      <c r="E24" s="13">
        <f>F24-60*ROUNDDOWN(F24/60,0)</f>
        <v>0</v>
      </c>
      <c r="F24" s="145">
        <f>SUM(F17:F23)</f>
        <v>0</v>
      </c>
      <c r="G24" s="53">
        <f>IF((D24*60+E24)=0,0,ROUND((C24*60)/(D24*60+E24),1))</f>
        <v>0</v>
      </c>
      <c r="H24" s="27">
        <f>SUM(H17:H23)</f>
        <v>0</v>
      </c>
      <c r="I24" s="27">
        <f>IF(SUM(I17:I23)=0,0,ROUND(AVERAGE(I17:I23),0))</f>
        <v>0</v>
      </c>
      <c r="J24" s="179">
        <f>IF(J23=0,0,1)</f>
        <v>0</v>
      </c>
      <c r="K24" s="27">
        <f>IF(SUM(K17:K23)=0,0,ROUND(AVERAGE(K17:K23),0))</f>
        <v>0</v>
      </c>
      <c r="L24" s="179">
        <f>IF(L23=0,0,1)</f>
        <v>0</v>
      </c>
      <c r="M24" s="27">
        <f>IF(SUM(M17:M23)=0,0,ROUND(AVERAGE(M17:M23),0))</f>
        <v>0</v>
      </c>
      <c r="N24" s="179">
        <f>IF(N23=0,0,1)</f>
        <v>0</v>
      </c>
      <c r="O24" s="27">
        <f>IF(SUM(O17:O23)=0,0,ROUND(AVERAGE(O17:O23),0))</f>
        <v>0</v>
      </c>
      <c r="P24" s="179">
        <f>IF(P23=0,0,1)</f>
        <v>0</v>
      </c>
      <c r="Q24" s="27">
        <f>IF(SUM(Q17:Q23)=0,0,ROUND(AVERAGE(Q17:Q23),0))</f>
        <v>0</v>
      </c>
      <c r="R24" s="179">
        <f>IF(R23=0,0,1)</f>
        <v>0</v>
      </c>
      <c r="S24" s="268"/>
      <c r="T24" s="497"/>
      <c r="U24" s="497"/>
      <c r="V24" s="497"/>
      <c r="W24" s="497"/>
      <c r="X24" s="497"/>
      <c r="Y24" s="497"/>
    </row>
    <row r="25" spans="1:25" ht="12.75">
      <c r="A25" s="2" t="s">
        <v>6</v>
      </c>
      <c r="B25" s="2">
        <f>B23+1</f>
        <v>18</v>
      </c>
      <c r="C25" s="41"/>
      <c r="D25" s="41"/>
      <c r="E25" s="41"/>
      <c r="F25" s="76">
        <f aca="true" t="shared" si="14" ref="F25:F39">E25</f>
        <v>0</v>
      </c>
      <c r="G25" s="91">
        <f t="shared" si="0"/>
      </c>
      <c r="H25" s="122"/>
      <c r="I25" s="122"/>
      <c r="J25" s="178">
        <f>IF(I25="",0,1)</f>
        <v>0</v>
      </c>
      <c r="K25" s="122"/>
      <c r="L25" s="178">
        <f>IF(K25="",0,1)</f>
        <v>0</v>
      </c>
      <c r="M25" s="122"/>
      <c r="N25" s="178">
        <f>IF(M25="",0,1)</f>
        <v>0</v>
      </c>
      <c r="O25" s="122"/>
      <c r="P25" s="178">
        <f>IF(O25="",0,1)</f>
        <v>0</v>
      </c>
      <c r="Q25" s="122"/>
      <c r="R25" s="178">
        <f>IF(Q25="",0,1)</f>
        <v>0</v>
      </c>
      <c r="S25" s="267"/>
      <c r="T25" s="491"/>
      <c r="U25" s="491"/>
      <c r="V25" s="491"/>
      <c r="W25" s="491"/>
      <c r="X25" s="491"/>
      <c r="Y25" s="491"/>
    </row>
    <row r="26" spans="1:25" ht="12.75">
      <c r="A26" s="2" t="s">
        <v>7</v>
      </c>
      <c r="B26" s="2">
        <f t="shared" si="1"/>
        <v>19</v>
      </c>
      <c r="C26" s="41"/>
      <c r="D26" s="41"/>
      <c r="E26" s="41"/>
      <c r="F26" s="76">
        <f t="shared" si="14"/>
        <v>0</v>
      </c>
      <c r="G26" s="91">
        <f t="shared" si="0"/>
      </c>
      <c r="H26" s="122"/>
      <c r="I26" s="122"/>
      <c r="J26" s="178">
        <f aca="true" t="shared" si="15" ref="J26:J31">IF(I26="",J25,J25+1)</f>
        <v>0</v>
      </c>
      <c r="K26" s="122"/>
      <c r="L26" s="178">
        <f aca="true" t="shared" si="16" ref="L26:L31">IF(K26="",L25,L25+1)</f>
        <v>0</v>
      </c>
      <c r="M26" s="122"/>
      <c r="N26" s="178">
        <f aca="true" t="shared" si="17" ref="N26:N31">IF(M26="",N25,N25+1)</f>
        <v>0</v>
      </c>
      <c r="O26" s="122"/>
      <c r="P26" s="178">
        <f aca="true" t="shared" si="18" ref="P26:P31">IF(O26="",P25,P25+1)</f>
        <v>0</v>
      </c>
      <c r="Q26" s="122"/>
      <c r="R26" s="178">
        <f aca="true" t="shared" si="19" ref="R26:R31">IF(Q26="",R25,R25+1)</f>
        <v>0</v>
      </c>
      <c r="S26" s="267"/>
      <c r="T26" s="491"/>
      <c r="U26" s="491"/>
      <c r="V26" s="491"/>
      <c r="W26" s="491"/>
      <c r="X26" s="491"/>
      <c r="Y26" s="491"/>
    </row>
    <row r="27" spans="1:25" ht="12.75">
      <c r="A27" s="2" t="s">
        <v>8</v>
      </c>
      <c r="B27" s="2">
        <f t="shared" si="1"/>
        <v>20</v>
      </c>
      <c r="C27" s="41"/>
      <c r="D27" s="41"/>
      <c r="E27" s="41"/>
      <c r="F27" s="76">
        <f t="shared" si="14"/>
        <v>0</v>
      </c>
      <c r="G27" s="91">
        <f t="shared" si="0"/>
      </c>
      <c r="H27" s="122"/>
      <c r="I27" s="122"/>
      <c r="J27" s="178">
        <f t="shared" si="15"/>
        <v>0</v>
      </c>
      <c r="K27" s="122"/>
      <c r="L27" s="178">
        <f t="shared" si="16"/>
        <v>0</v>
      </c>
      <c r="M27" s="122"/>
      <c r="N27" s="178">
        <f t="shared" si="17"/>
        <v>0</v>
      </c>
      <c r="O27" s="122"/>
      <c r="P27" s="178">
        <f t="shared" si="18"/>
        <v>0</v>
      </c>
      <c r="Q27" s="122"/>
      <c r="R27" s="178">
        <f t="shared" si="19"/>
        <v>0</v>
      </c>
      <c r="S27" s="267"/>
      <c r="T27" s="491"/>
      <c r="U27" s="491"/>
      <c r="V27" s="491"/>
      <c r="W27" s="491"/>
      <c r="X27" s="491"/>
      <c r="Y27" s="491"/>
    </row>
    <row r="28" spans="1:25" ht="12.75">
      <c r="A28" s="2" t="s">
        <v>2</v>
      </c>
      <c r="B28" s="2">
        <f t="shared" si="1"/>
        <v>21</v>
      </c>
      <c r="C28" s="41"/>
      <c r="D28" s="41"/>
      <c r="E28" s="41"/>
      <c r="F28" s="76">
        <f t="shared" si="14"/>
        <v>0</v>
      </c>
      <c r="G28" s="91">
        <f t="shared" si="0"/>
      </c>
      <c r="H28" s="122"/>
      <c r="I28" s="122"/>
      <c r="J28" s="178">
        <f t="shared" si="15"/>
        <v>0</v>
      </c>
      <c r="K28" s="122"/>
      <c r="L28" s="178">
        <f t="shared" si="16"/>
        <v>0</v>
      </c>
      <c r="M28" s="122"/>
      <c r="N28" s="178">
        <f t="shared" si="17"/>
        <v>0</v>
      </c>
      <c r="O28" s="122"/>
      <c r="P28" s="178">
        <f t="shared" si="18"/>
        <v>0</v>
      </c>
      <c r="Q28" s="122"/>
      <c r="R28" s="178">
        <f t="shared" si="19"/>
        <v>0</v>
      </c>
      <c r="S28" s="267"/>
      <c r="T28" s="491"/>
      <c r="U28" s="491"/>
      <c r="V28" s="491"/>
      <c r="W28" s="491"/>
      <c r="X28" s="491"/>
      <c r="Y28" s="491"/>
    </row>
    <row r="29" spans="1:25" ht="12.75">
      <c r="A29" s="2" t="s">
        <v>3</v>
      </c>
      <c r="B29" s="2">
        <f t="shared" si="1"/>
        <v>22</v>
      </c>
      <c r="C29" s="41"/>
      <c r="D29" s="41"/>
      <c r="E29" s="41"/>
      <c r="F29" s="76">
        <f t="shared" si="14"/>
        <v>0</v>
      </c>
      <c r="G29" s="91">
        <f t="shared" si="0"/>
      </c>
      <c r="H29" s="122"/>
      <c r="I29" s="122"/>
      <c r="J29" s="178">
        <f t="shared" si="15"/>
        <v>0</v>
      </c>
      <c r="K29" s="122"/>
      <c r="L29" s="178">
        <f t="shared" si="16"/>
        <v>0</v>
      </c>
      <c r="M29" s="122"/>
      <c r="N29" s="178">
        <f t="shared" si="17"/>
        <v>0</v>
      </c>
      <c r="O29" s="122"/>
      <c r="P29" s="178">
        <f t="shared" si="18"/>
        <v>0</v>
      </c>
      <c r="Q29" s="122"/>
      <c r="R29" s="178">
        <f t="shared" si="19"/>
        <v>0</v>
      </c>
      <c r="S29" s="267"/>
      <c r="T29" s="491"/>
      <c r="U29" s="491"/>
      <c r="V29" s="491"/>
      <c r="W29" s="491"/>
      <c r="X29" s="491"/>
      <c r="Y29" s="491"/>
    </row>
    <row r="30" spans="1:25" ht="12.75">
      <c r="A30" s="85" t="s">
        <v>4</v>
      </c>
      <c r="B30" s="85">
        <f>B29+1</f>
        <v>23</v>
      </c>
      <c r="C30" s="41"/>
      <c r="D30" s="41"/>
      <c r="E30" s="41"/>
      <c r="F30" s="76">
        <f t="shared" si="14"/>
        <v>0</v>
      </c>
      <c r="G30" s="91">
        <f t="shared" si="0"/>
      </c>
      <c r="H30" s="122"/>
      <c r="I30" s="122"/>
      <c r="J30" s="178">
        <f t="shared" si="15"/>
        <v>0</v>
      </c>
      <c r="K30" s="122"/>
      <c r="L30" s="178">
        <f t="shared" si="16"/>
        <v>0</v>
      </c>
      <c r="M30" s="122"/>
      <c r="N30" s="178">
        <f t="shared" si="17"/>
        <v>0</v>
      </c>
      <c r="O30" s="122"/>
      <c r="P30" s="178">
        <f t="shared" si="18"/>
        <v>0</v>
      </c>
      <c r="Q30" s="122"/>
      <c r="R30" s="178">
        <f t="shared" si="19"/>
        <v>0</v>
      </c>
      <c r="S30" s="267"/>
      <c r="T30" s="491"/>
      <c r="U30" s="491"/>
      <c r="V30" s="491"/>
      <c r="W30" s="491"/>
      <c r="X30" s="491"/>
      <c r="Y30" s="491"/>
    </row>
    <row r="31" spans="1:25" ht="12.75">
      <c r="A31" s="76" t="s">
        <v>5</v>
      </c>
      <c r="B31" s="76">
        <f>B30+1</f>
        <v>24</v>
      </c>
      <c r="C31" s="41"/>
      <c r="D31" s="41"/>
      <c r="E31" s="41"/>
      <c r="F31" s="76">
        <f t="shared" si="14"/>
        <v>0</v>
      </c>
      <c r="G31" s="91">
        <f t="shared" si="0"/>
      </c>
      <c r="H31" s="122"/>
      <c r="I31" s="122"/>
      <c r="J31" s="178">
        <f t="shared" si="15"/>
        <v>0</v>
      </c>
      <c r="K31" s="122"/>
      <c r="L31" s="178">
        <f t="shared" si="16"/>
        <v>0</v>
      </c>
      <c r="M31" s="122"/>
      <c r="N31" s="178">
        <f t="shared" si="17"/>
        <v>0</v>
      </c>
      <c r="O31" s="122"/>
      <c r="P31" s="178">
        <f t="shared" si="18"/>
        <v>0</v>
      </c>
      <c r="Q31" s="122"/>
      <c r="R31" s="178">
        <f t="shared" si="19"/>
        <v>0</v>
      </c>
      <c r="S31" s="267"/>
      <c r="T31" s="491"/>
      <c r="U31" s="491"/>
      <c r="V31" s="491"/>
      <c r="W31" s="491"/>
      <c r="X31" s="491"/>
      <c r="Y31" s="491"/>
    </row>
    <row r="32" spans="1:25" ht="12.75">
      <c r="A32" s="410" t="s">
        <v>76</v>
      </c>
      <c r="B32" s="411"/>
      <c r="C32" s="13">
        <f>SUM(C25:C31)</f>
        <v>0</v>
      </c>
      <c r="D32" s="13">
        <f>SUM(D25:D31)+ROUNDDOWN(F32/60,0)</f>
        <v>0</v>
      </c>
      <c r="E32" s="13">
        <f>F32-60*ROUNDDOWN(F32/60,0)</f>
        <v>0</v>
      </c>
      <c r="F32" s="145">
        <f>SUM(F25:F31)</f>
        <v>0</v>
      </c>
      <c r="G32" s="53">
        <f>IF((D32*60+E32)=0,0,ROUND((C32*60)/(D32*60+E32),1))</f>
        <v>0</v>
      </c>
      <c r="H32" s="27">
        <f>SUM(H25:H31)</f>
        <v>0</v>
      </c>
      <c r="I32" s="27">
        <f>IF(SUM(I25:I31)=0,0,ROUND(AVERAGE(I25:I31),0))</f>
        <v>0</v>
      </c>
      <c r="J32" s="179">
        <f>IF(J31=0,0,1)</f>
        <v>0</v>
      </c>
      <c r="K32" s="27">
        <f>IF(SUM(K25:K31)=0,0,ROUND(AVERAGE(K25:K31),0))</f>
        <v>0</v>
      </c>
      <c r="L32" s="179">
        <f>IF(L31=0,0,1)</f>
        <v>0</v>
      </c>
      <c r="M32" s="27">
        <f>IF(SUM(M25:M31)=0,0,ROUND(AVERAGE(M25:M31),0))</f>
        <v>0</v>
      </c>
      <c r="N32" s="179">
        <f>IF(N31=0,0,1)</f>
        <v>0</v>
      </c>
      <c r="O32" s="27">
        <f>IF(SUM(O25:O31)=0,0,ROUND(AVERAGE(O25:O31),0))</f>
        <v>0</v>
      </c>
      <c r="P32" s="179">
        <f>IF(P31=0,0,1)</f>
        <v>0</v>
      </c>
      <c r="Q32" s="27">
        <f>IF(SUM(Q25:Q31)=0,0,ROUND(AVERAGE(Q25:Q31),0))</f>
        <v>0</v>
      </c>
      <c r="R32" s="179">
        <f>IF(R31=0,0,1)</f>
        <v>0</v>
      </c>
      <c r="S32" s="268"/>
      <c r="T32" s="497"/>
      <c r="U32" s="497"/>
      <c r="V32" s="497"/>
      <c r="W32" s="497"/>
      <c r="X32" s="497"/>
      <c r="Y32" s="497"/>
    </row>
    <row r="33" spans="1:45" s="80" customFormat="1" ht="12.75">
      <c r="A33" s="132" t="s">
        <v>110</v>
      </c>
      <c r="B33" s="133">
        <f>B31+1</f>
        <v>25</v>
      </c>
      <c r="C33" s="125"/>
      <c r="D33" s="125"/>
      <c r="E33" s="125"/>
      <c r="F33" s="76">
        <f t="shared" si="14"/>
        <v>0</v>
      </c>
      <c r="G33" s="91">
        <f t="shared" si="0"/>
      </c>
      <c r="H33" s="126"/>
      <c r="I33" s="126"/>
      <c r="J33" s="178">
        <f>IF(I33="",0,1)</f>
        <v>0</v>
      </c>
      <c r="K33" s="126"/>
      <c r="L33" s="178">
        <f>IF(K33="",0,1)</f>
        <v>0</v>
      </c>
      <c r="M33" s="126"/>
      <c r="N33" s="178">
        <f>IF(M33="",0,1)</f>
        <v>0</v>
      </c>
      <c r="O33" s="126"/>
      <c r="P33" s="178">
        <f>IF(O33="",0,1)</f>
        <v>0</v>
      </c>
      <c r="Q33" s="126"/>
      <c r="R33" s="178">
        <f>IF(Q33="",0,1)</f>
        <v>0</v>
      </c>
      <c r="S33" s="271"/>
      <c r="T33" s="494" t="s">
        <v>118</v>
      </c>
      <c r="U33" s="494"/>
      <c r="V33" s="494"/>
      <c r="W33" s="494"/>
      <c r="X33" s="494"/>
      <c r="Y33" s="494"/>
      <c r="Z33"/>
      <c r="AA33"/>
      <c r="AB33"/>
      <c r="AC33"/>
      <c r="AD33"/>
      <c r="AE33"/>
      <c r="AF33"/>
      <c r="AG33"/>
      <c r="AH33"/>
      <c r="AI33"/>
      <c r="AJ33"/>
      <c r="AK33"/>
      <c r="AL33"/>
      <c r="AM33"/>
      <c r="AN33"/>
      <c r="AO33"/>
      <c r="AP33"/>
      <c r="AQ33"/>
      <c r="AR33"/>
      <c r="AS33"/>
    </row>
    <row r="34" spans="1:45" s="80" customFormat="1" ht="12.75">
      <c r="A34" s="87" t="s">
        <v>115</v>
      </c>
      <c r="B34" s="86">
        <f aca="true" t="shared" si="20" ref="B34:B39">B33+1</f>
        <v>26</v>
      </c>
      <c r="C34" s="125"/>
      <c r="D34" s="125"/>
      <c r="E34" s="125"/>
      <c r="F34" s="76">
        <f t="shared" si="14"/>
        <v>0</v>
      </c>
      <c r="G34" s="91">
        <f t="shared" si="0"/>
      </c>
      <c r="H34" s="126"/>
      <c r="I34" s="126"/>
      <c r="J34" s="178">
        <f aca="true" t="shared" si="21" ref="J34:J39">IF(I34="",J33,J33+1)</f>
        <v>0</v>
      </c>
      <c r="K34" s="126"/>
      <c r="L34" s="178">
        <f aca="true" t="shared" si="22" ref="L34:L39">IF(K34="",L33,L33+1)</f>
        <v>0</v>
      </c>
      <c r="M34" s="126"/>
      <c r="N34" s="178">
        <f aca="true" t="shared" si="23" ref="N34:N39">IF(M34="",N33,N33+1)</f>
        <v>0</v>
      </c>
      <c r="O34" s="126"/>
      <c r="P34" s="178">
        <f aca="true" t="shared" si="24" ref="P34:P39">IF(O34="",P33,P33+1)</f>
        <v>0</v>
      </c>
      <c r="Q34" s="126"/>
      <c r="R34" s="178">
        <f aca="true" t="shared" si="25" ref="R34:R39">IF(Q34="",R33,R33+1)</f>
        <v>0</v>
      </c>
      <c r="S34" s="271"/>
      <c r="T34" s="491"/>
      <c r="U34" s="491"/>
      <c r="V34" s="491"/>
      <c r="W34" s="491"/>
      <c r="X34" s="491"/>
      <c r="Y34" s="491"/>
      <c r="Z34"/>
      <c r="AA34"/>
      <c r="AB34"/>
      <c r="AC34"/>
      <c r="AD34"/>
      <c r="AE34"/>
      <c r="AF34"/>
      <c r="AG34"/>
      <c r="AH34"/>
      <c r="AI34"/>
      <c r="AJ34"/>
      <c r="AK34"/>
      <c r="AL34"/>
      <c r="AM34"/>
      <c r="AN34"/>
      <c r="AO34"/>
      <c r="AP34"/>
      <c r="AQ34"/>
      <c r="AR34"/>
      <c r="AS34"/>
    </row>
    <row r="35" spans="1:45" s="80" customFormat="1" ht="12.75">
      <c r="A35" s="87" t="s">
        <v>116</v>
      </c>
      <c r="B35" s="86">
        <f t="shared" si="20"/>
        <v>27</v>
      </c>
      <c r="C35" s="125"/>
      <c r="D35" s="125"/>
      <c r="E35" s="125"/>
      <c r="F35" s="76">
        <f t="shared" si="14"/>
        <v>0</v>
      </c>
      <c r="G35" s="91">
        <f t="shared" si="0"/>
      </c>
      <c r="H35" s="126"/>
      <c r="I35" s="126"/>
      <c r="J35" s="178">
        <f t="shared" si="21"/>
        <v>0</v>
      </c>
      <c r="K35" s="126"/>
      <c r="L35" s="178">
        <f t="shared" si="22"/>
        <v>0</v>
      </c>
      <c r="M35" s="126"/>
      <c r="N35" s="178">
        <f t="shared" si="23"/>
        <v>0</v>
      </c>
      <c r="O35" s="126"/>
      <c r="P35" s="178">
        <f t="shared" si="24"/>
        <v>0</v>
      </c>
      <c r="Q35" s="126"/>
      <c r="R35" s="178">
        <f t="shared" si="25"/>
        <v>0</v>
      </c>
      <c r="S35" s="271"/>
      <c r="T35" s="491"/>
      <c r="U35" s="491"/>
      <c r="V35" s="491"/>
      <c r="W35" s="491"/>
      <c r="X35" s="491"/>
      <c r="Y35" s="491"/>
      <c r="Z35"/>
      <c r="AA35"/>
      <c r="AB35"/>
      <c r="AC35"/>
      <c r="AD35"/>
      <c r="AE35"/>
      <c r="AF35"/>
      <c r="AG35"/>
      <c r="AH35"/>
      <c r="AI35"/>
      <c r="AJ35"/>
      <c r="AK35"/>
      <c r="AL35"/>
      <c r="AM35"/>
      <c r="AN35"/>
      <c r="AO35"/>
      <c r="AP35"/>
      <c r="AQ35"/>
      <c r="AR35"/>
      <c r="AS35"/>
    </row>
    <row r="36" spans="1:45" s="80" customFormat="1" ht="12.75">
      <c r="A36" s="266" t="s">
        <v>111</v>
      </c>
      <c r="B36" s="322">
        <f t="shared" si="20"/>
        <v>28</v>
      </c>
      <c r="C36" s="125"/>
      <c r="D36" s="125"/>
      <c r="E36" s="125"/>
      <c r="F36" s="76">
        <f t="shared" si="14"/>
        <v>0</v>
      </c>
      <c r="G36" s="91">
        <f t="shared" si="0"/>
      </c>
      <c r="H36" s="126"/>
      <c r="I36" s="126"/>
      <c r="J36" s="178">
        <f t="shared" si="21"/>
        <v>0</v>
      </c>
      <c r="K36" s="126"/>
      <c r="L36" s="178">
        <f t="shared" si="22"/>
        <v>0</v>
      </c>
      <c r="M36" s="126"/>
      <c r="N36" s="178">
        <f t="shared" si="23"/>
        <v>0</v>
      </c>
      <c r="O36" s="126"/>
      <c r="P36" s="178">
        <f t="shared" si="24"/>
        <v>0</v>
      </c>
      <c r="Q36" s="126"/>
      <c r="R36" s="178">
        <f t="shared" si="25"/>
        <v>0</v>
      </c>
      <c r="S36" s="271"/>
      <c r="T36" s="491"/>
      <c r="U36" s="491"/>
      <c r="V36" s="491"/>
      <c r="W36" s="491"/>
      <c r="X36" s="491"/>
      <c r="Y36" s="491"/>
      <c r="Z36"/>
      <c r="AA36"/>
      <c r="AB36"/>
      <c r="AC36"/>
      <c r="AD36"/>
      <c r="AE36"/>
      <c r="AF36"/>
      <c r="AG36"/>
      <c r="AH36"/>
      <c r="AI36"/>
      <c r="AJ36"/>
      <c r="AK36"/>
      <c r="AL36"/>
      <c r="AM36"/>
      <c r="AN36"/>
      <c r="AO36"/>
      <c r="AP36"/>
      <c r="AQ36"/>
      <c r="AR36"/>
      <c r="AS36"/>
    </row>
    <row r="37" spans="1:45" s="80" customFormat="1" ht="12.75">
      <c r="A37" s="87" t="s">
        <v>107</v>
      </c>
      <c r="B37" s="86">
        <f t="shared" si="20"/>
        <v>29</v>
      </c>
      <c r="C37" s="125"/>
      <c r="D37" s="125"/>
      <c r="E37" s="125"/>
      <c r="F37" s="76">
        <f t="shared" si="14"/>
        <v>0</v>
      </c>
      <c r="G37" s="91">
        <f t="shared" si="0"/>
      </c>
      <c r="H37" s="126"/>
      <c r="I37" s="126"/>
      <c r="J37" s="178">
        <f t="shared" si="21"/>
        <v>0</v>
      </c>
      <c r="K37" s="126"/>
      <c r="L37" s="178">
        <f t="shared" si="22"/>
        <v>0</v>
      </c>
      <c r="M37" s="126"/>
      <c r="N37" s="178">
        <f t="shared" si="23"/>
        <v>0</v>
      </c>
      <c r="O37" s="126"/>
      <c r="P37" s="178">
        <f t="shared" si="24"/>
        <v>0</v>
      </c>
      <c r="Q37" s="126"/>
      <c r="R37" s="178">
        <f t="shared" si="25"/>
        <v>0</v>
      </c>
      <c r="S37" s="271"/>
      <c r="T37" s="522"/>
      <c r="U37" s="522"/>
      <c r="V37" s="522"/>
      <c r="W37" s="522"/>
      <c r="X37" s="522"/>
      <c r="Y37" s="522"/>
      <c r="Z37"/>
      <c r="AA37"/>
      <c r="AB37"/>
      <c r="AC37"/>
      <c r="AD37"/>
      <c r="AE37"/>
      <c r="AF37"/>
      <c r="AG37"/>
      <c r="AH37"/>
      <c r="AI37"/>
      <c r="AJ37"/>
      <c r="AK37"/>
      <c r="AL37"/>
      <c r="AM37"/>
      <c r="AN37"/>
      <c r="AO37"/>
      <c r="AP37"/>
      <c r="AQ37"/>
      <c r="AR37"/>
      <c r="AS37"/>
    </row>
    <row r="38" spans="1:45" s="80" customFormat="1" ht="12.75">
      <c r="A38" s="222" t="s">
        <v>108</v>
      </c>
      <c r="B38" s="86">
        <f t="shared" si="20"/>
        <v>30</v>
      </c>
      <c r="C38" s="125"/>
      <c r="D38" s="125"/>
      <c r="E38" s="125"/>
      <c r="F38" s="76">
        <f t="shared" si="14"/>
        <v>0</v>
      </c>
      <c r="G38" s="91">
        <f t="shared" si="0"/>
      </c>
      <c r="H38" s="126"/>
      <c r="I38" s="126"/>
      <c r="J38" s="178">
        <f t="shared" si="21"/>
        <v>0</v>
      </c>
      <c r="K38" s="126"/>
      <c r="L38" s="178">
        <f t="shared" si="22"/>
        <v>0</v>
      </c>
      <c r="M38" s="126"/>
      <c r="N38" s="178">
        <f t="shared" si="23"/>
        <v>0</v>
      </c>
      <c r="O38" s="126"/>
      <c r="P38" s="178">
        <f t="shared" si="24"/>
        <v>0</v>
      </c>
      <c r="Q38" s="126"/>
      <c r="R38" s="178">
        <f t="shared" si="25"/>
        <v>0</v>
      </c>
      <c r="S38" s="271"/>
      <c r="T38" s="522"/>
      <c r="U38" s="522"/>
      <c r="V38" s="522"/>
      <c r="W38" s="522"/>
      <c r="X38" s="522"/>
      <c r="Y38" s="522"/>
      <c r="Z38"/>
      <c r="AA38"/>
      <c r="AB38"/>
      <c r="AC38"/>
      <c r="AD38"/>
      <c r="AE38"/>
      <c r="AF38"/>
      <c r="AG38"/>
      <c r="AH38"/>
      <c r="AI38"/>
      <c r="AJ38"/>
      <c r="AK38"/>
      <c r="AL38"/>
      <c r="AM38"/>
      <c r="AN38"/>
      <c r="AO38"/>
      <c r="AP38"/>
      <c r="AQ38"/>
      <c r="AR38"/>
      <c r="AS38"/>
    </row>
    <row r="39" spans="1:45" s="80" customFormat="1" ht="12.75">
      <c r="A39" s="132" t="s">
        <v>109</v>
      </c>
      <c r="B39" s="133">
        <f t="shared" si="20"/>
        <v>31</v>
      </c>
      <c r="C39" s="125"/>
      <c r="D39" s="125"/>
      <c r="E39" s="125"/>
      <c r="F39" s="76">
        <f t="shared" si="14"/>
        <v>0</v>
      </c>
      <c r="G39" s="91">
        <f t="shared" si="0"/>
      </c>
      <c r="H39" s="126"/>
      <c r="I39" s="126"/>
      <c r="J39" s="178">
        <f t="shared" si="21"/>
        <v>0</v>
      </c>
      <c r="K39" s="126"/>
      <c r="L39" s="178">
        <f t="shared" si="22"/>
        <v>0</v>
      </c>
      <c r="M39" s="126"/>
      <c r="N39" s="178">
        <f t="shared" si="23"/>
        <v>0</v>
      </c>
      <c r="O39" s="126"/>
      <c r="P39" s="178">
        <f t="shared" si="24"/>
        <v>0</v>
      </c>
      <c r="Q39" s="126"/>
      <c r="R39" s="178">
        <f t="shared" si="25"/>
        <v>0</v>
      </c>
      <c r="S39" s="271"/>
      <c r="T39" s="455"/>
      <c r="U39" s="456"/>
      <c r="V39" s="456"/>
      <c r="W39" s="456"/>
      <c r="X39" s="456"/>
      <c r="Y39" s="457"/>
      <c r="Z39"/>
      <c r="AA39"/>
      <c r="AB39"/>
      <c r="AC39"/>
      <c r="AD39"/>
      <c r="AE39"/>
      <c r="AF39"/>
      <c r="AG39"/>
      <c r="AH39"/>
      <c r="AI39"/>
      <c r="AJ39"/>
      <c r="AK39"/>
      <c r="AL39"/>
      <c r="AM39"/>
      <c r="AN39"/>
      <c r="AO39"/>
      <c r="AP39"/>
      <c r="AQ39"/>
      <c r="AR39"/>
      <c r="AS39"/>
    </row>
    <row r="40" spans="1:45" s="80" customFormat="1" ht="12.75">
      <c r="A40" s="410" t="s">
        <v>77</v>
      </c>
      <c r="B40" s="411"/>
      <c r="C40" s="13">
        <f>SUM(C33:C39)</f>
        <v>0</v>
      </c>
      <c r="D40" s="13">
        <f>SUM(D33:D39)+ROUNDDOWN(F40/60,0)</f>
        <v>0</v>
      </c>
      <c r="E40" s="13">
        <f>F40-60*ROUNDDOWN(F40/60,0)</f>
        <v>0</v>
      </c>
      <c r="F40" s="145">
        <f>SUM(F33:F39)</f>
        <v>0</v>
      </c>
      <c r="G40" s="53">
        <f>IF((D40*60+E40)=0,0,ROUND((C40*60)/(D40*60+E40),1))</f>
        <v>0</v>
      </c>
      <c r="H40" s="27">
        <f>SUM(H33:H39)</f>
        <v>0</v>
      </c>
      <c r="I40" s="27">
        <f>IF(SUM(I33:I39)=0,0,ROUND(AVERAGE(I33:I39),0))</f>
        <v>0</v>
      </c>
      <c r="J40" s="179">
        <f>IF(J37=0,0,1)</f>
        <v>0</v>
      </c>
      <c r="K40" s="27">
        <f>IF(SUM(K33:K39)=0,0,ROUND(AVERAGE(K33:K39),0))</f>
        <v>0</v>
      </c>
      <c r="L40" s="179">
        <f>IF(L37=0,0,1)</f>
        <v>0</v>
      </c>
      <c r="M40" s="27">
        <f>IF(SUM(M33:M39)=0,0,ROUND(AVERAGE(M33:M39),0))</f>
        <v>0</v>
      </c>
      <c r="N40" s="179">
        <f>IF(N37=0,0,1)</f>
        <v>0</v>
      </c>
      <c r="O40" s="27">
        <f>IF(SUM(O33:O39)=0,0,ROUND(AVERAGE(O33:O39),0))</f>
        <v>0</v>
      </c>
      <c r="P40" s="179">
        <f>IF(P37=0,0,1)</f>
        <v>0</v>
      </c>
      <c r="Q40" s="27">
        <f>IF(SUM(Q33:Q39)=0,0,ROUND(AVERAGE(Q33:Q39),0))</f>
        <v>0</v>
      </c>
      <c r="R40" s="179">
        <f>IF(R37=0,0,1)</f>
        <v>0</v>
      </c>
      <c r="S40" s="265"/>
      <c r="T40" s="426"/>
      <c r="U40" s="427"/>
      <c r="V40" s="427"/>
      <c r="W40" s="427"/>
      <c r="X40" s="427"/>
      <c r="Y40" s="428"/>
      <c r="Z40"/>
      <c r="AA40"/>
      <c r="AB40"/>
      <c r="AC40"/>
      <c r="AD40"/>
      <c r="AE40"/>
      <c r="AF40"/>
      <c r="AG40"/>
      <c r="AH40"/>
      <c r="AI40"/>
      <c r="AJ40"/>
      <c r="AK40"/>
      <c r="AL40"/>
      <c r="AM40"/>
      <c r="AN40"/>
      <c r="AO40"/>
      <c r="AP40"/>
      <c r="AQ40"/>
      <c r="AR40"/>
      <c r="AS40"/>
    </row>
    <row r="41" spans="1:25" ht="12.75">
      <c r="A41" s="406" t="s">
        <v>32</v>
      </c>
      <c r="B41" s="407"/>
      <c r="C41" s="14">
        <f>C7+C16+C24+C32+C40</f>
        <v>0</v>
      </c>
      <c r="D41" s="11">
        <f>D7+D16+D24+D32+D40+ROUNDDOWN(F41/60,0)</f>
        <v>0</v>
      </c>
      <c r="E41" s="11">
        <f>F41-60*ROUNDDOWN(F41/60,0)</f>
        <v>0</v>
      </c>
      <c r="F41" s="147">
        <f>E7+E16+E24+E32+E40</f>
        <v>0</v>
      </c>
      <c r="G41" s="61">
        <f>IF((D41*60+E41)=0,0,ROUND((C41*60)/(D41*60+E41),1))</f>
        <v>0</v>
      </c>
      <c r="H41" s="28">
        <f>H7+H16+H24+H32+H40</f>
        <v>0</v>
      </c>
      <c r="I41" s="28">
        <f>IF(I42=0,"",(I7+I16+I24+I32+I40)/I42)</f>
      </c>
      <c r="J41" s="195"/>
      <c r="K41" s="28">
        <f aca="true" t="shared" si="26" ref="K41:Q41">IF(K42=0,"",(K7+K16+K24+K32+K40)/K42)</f>
      </c>
      <c r="L41" s="195"/>
      <c r="M41" s="28">
        <f t="shared" si="26"/>
      </c>
      <c r="N41" s="195"/>
      <c r="O41" s="28">
        <f t="shared" si="26"/>
      </c>
      <c r="P41" s="195"/>
      <c r="Q41" s="28">
        <f t="shared" si="26"/>
      </c>
      <c r="R41" s="195"/>
      <c r="S41" s="66"/>
      <c r="T41" s="30"/>
      <c r="U41" s="2" t="s">
        <v>0</v>
      </c>
      <c r="V41" s="2" t="s">
        <v>30</v>
      </c>
      <c r="W41" s="2" t="s">
        <v>16</v>
      </c>
      <c r="X41" s="2" t="s">
        <v>23</v>
      </c>
      <c r="Y41" s="2" t="s">
        <v>26</v>
      </c>
    </row>
    <row r="42" spans="1:26" ht="10.5" customHeight="1">
      <c r="A42" s="408"/>
      <c r="B42" s="408"/>
      <c r="C42" s="2" t="s">
        <v>0</v>
      </c>
      <c r="D42" s="2" t="s">
        <v>15</v>
      </c>
      <c r="E42" s="2" t="s">
        <v>16</v>
      </c>
      <c r="F42" s="76"/>
      <c r="G42" s="22" t="s">
        <v>12</v>
      </c>
      <c r="H42" s="37" t="s">
        <v>17</v>
      </c>
      <c r="I42" s="174">
        <f>J7+J16+J24+J32+J40</f>
        <v>0</v>
      </c>
      <c r="J42" s="175"/>
      <c r="K42" s="174">
        <f>L7+L16+L24+L32+L40</f>
        <v>0</v>
      </c>
      <c r="L42" s="175"/>
      <c r="M42" s="174">
        <f>N7+N16+N24+N32+N40</f>
        <v>0</v>
      </c>
      <c r="N42" s="175"/>
      <c r="O42" s="174">
        <f>P7+P16+P24+P32+P40</f>
        <v>0</v>
      </c>
      <c r="P42" s="175"/>
      <c r="Q42" s="174">
        <f>R7+R16+R24+R32+R40</f>
        <v>0</v>
      </c>
      <c r="R42" s="138"/>
      <c r="S42" s="66"/>
      <c r="T42" s="234" t="s">
        <v>164</v>
      </c>
      <c r="U42" s="23">
        <f>C41+Avril!U41</f>
        <v>0</v>
      </c>
      <c r="V42" s="23">
        <f>D41+Avril!V41+ROUNDDOWN(Z42/60,0)</f>
        <v>0</v>
      </c>
      <c r="W42" s="12">
        <f>Z42-60*ROUNDDOWN(Z42/60,0)</f>
        <v>0</v>
      </c>
      <c r="X42" s="58">
        <f>IF((V42*60+W42)=0,0,ROUND((U42*60)/(V42*60+W42),1))</f>
        <v>0</v>
      </c>
      <c r="Y42" s="245">
        <f>H41+Avril!Y41</f>
        <v>0</v>
      </c>
      <c r="Z42" s="10">
        <f>E41+Avril!W41</f>
        <v>0</v>
      </c>
    </row>
    <row r="43" spans="1:26" ht="12" customHeight="1">
      <c r="A43" s="477" t="s">
        <v>236</v>
      </c>
      <c r="B43" s="477"/>
      <c r="C43" s="49">
        <f>'Décembre 14'!$C$40</f>
        <v>0</v>
      </c>
      <c r="D43" s="50">
        <f>'Décembre 14'!$D$40</f>
        <v>0</v>
      </c>
      <c r="E43" s="50">
        <f>'Décembre 14'!$E$40</f>
        <v>0</v>
      </c>
      <c r="F43" s="158"/>
      <c r="G43" s="51">
        <f>IF((D43*60+E43)=0,0,ROUND((C43*60)/(D43*60+E43),1))</f>
        <v>0</v>
      </c>
      <c r="H43" s="218">
        <f>'Décembre 14'!$H$40</f>
        <v>0</v>
      </c>
      <c r="I43" s="174"/>
      <c r="J43" s="175"/>
      <c r="K43" s="174"/>
      <c r="L43" s="175"/>
      <c r="M43" s="174"/>
      <c r="N43" s="175"/>
      <c r="O43" s="174"/>
      <c r="P43" s="175"/>
      <c r="Q43" s="174"/>
      <c r="R43" s="138"/>
      <c r="S43" s="66"/>
      <c r="T43" s="327" t="s">
        <v>238</v>
      </c>
      <c r="U43" s="239">
        <f>$C$41+Avril!U42</f>
        <v>0</v>
      </c>
      <c r="V43" s="237">
        <f>$D$41+Avril!V42+ROUNDDOWN(Z43/60,0)</f>
        <v>0</v>
      </c>
      <c r="W43" s="237">
        <f>Z43-60*ROUNDDOWN(Z43/60,0)</f>
        <v>0</v>
      </c>
      <c r="X43" s="237">
        <f>IF((V43*60+W43)=0,0,ROUND((U43*60)/(V43*60+W43),1))</f>
        <v>0</v>
      </c>
      <c r="Y43" s="239">
        <f>$H$41+Avril!Y42</f>
        <v>0</v>
      </c>
      <c r="Z43" s="243">
        <f>$E$41+Avril!W42</f>
        <v>0</v>
      </c>
    </row>
    <row r="44" spans="1:20" ht="12" customHeight="1">
      <c r="A44" s="489" t="s">
        <v>239</v>
      </c>
      <c r="B44" s="489"/>
      <c r="C44" s="49">
        <f>Janvier!C42</f>
        <v>0</v>
      </c>
      <c r="D44" s="49">
        <f>Janvier!D42</f>
        <v>0</v>
      </c>
      <c r="E44" s="49">
        <f>Janvier!E42</f>
        <v>0</v>
      </c>
      <c r="F44" s="148"/>
      <c r="G44" s="48">
        <f>IF((D44*60+E44)=0,0,ROUND((C44*60)/(D44*60+E44),1))</f>
        <v>0</v>
      </c>
      <c r="H44" s="54">
        <f>Janvier!H42</f>
        <v>0</v>
      </c>
      <c r="S44" s="66"/>
      <c r="T44" s="66"/>
    </row>
    <row r="45" spans="1:20" ht="12" customHeight="1">
      <c r="A45" s="514" t="s">
        <v>240</v>
      </c>
      <c r="B45" s="515"/>
      <c r="C45" s="49">
        <f>Février!C38</f>
        <v>0</v>
      </c>
      <c r="D45" s="49">
        <f>Février!D38</f>
        <v>0</v>
      </c>
      <c r="E45" s="49">
        <f>Février!E38</f>
        <v>0</v>
      </c>
      <c r="F45" s="148"/>
      <c r="G45" s="48">
        <f>IF((D45*60+E45)=0,0,ROUND((C45*60)/(D45*60+E45),1))</f>
        <v>0</v>
      </c>
      <c r="H45" s="54">
        <f>Février!H38</f>
        <v>0</v>
      </c>
      <c r="S45" s="66"/>
      <c r="T45" s="66"/>
    </row>
    <row r="46" spans="1:25" ht="12" customHeight="1">
      <c r="A46" s="477" t="s">
        <v>241</v>
      </c>
      <c r="B46" s="477"/>
      <c r="C46" s="55">
        <f>Mars!C42</f>
        <v>0</v>
      </c>
      <c r="D46" s="55">
        <f>Mars!D42</f>
        <v>0</v>
      </c>
      <c r="E46" s="55">
        <f>Mars!E42</f>
        <v>0</v>
      </c>
      <c r="F46" s="148"/>
      <c r="G46" s="48">
        <f>IF((D46*60+E46)=0,0,ROUND((C46*60)/(D46*60+E46),1))</f>
        <v>0</v>
      </c>
      <c r="H46" s="54">
        <f>Mars!H42</f>
        <v>0</v>
      </c>
      <c r="S46" s="74"/>
      <c r="T46" s="71"/>
      <c r="U46" s="71"/>
      <c r="V46" s="71"/>
      <c r="W46" s="71"/>
      <c r="X46" s="71"/>
      <c r="Y46" s="71"/>
    </row>
    <row r="47" spans="1:25" ht="10.5" customHeight="1">
      <c r="A47" s="477" t="s">
        <v>242</v>
      </c>
      <c r="B47" s="477"/>
      <c r="C47" s="55">
        <f>Avril!C40</f>
        <v>0</v>
      </c>
      <c r="D47" s="55">
        <f>Avril!D40</f>
        <v>0</v>
      </c>
      <c r="E47" s="48">
        <f>Avril!E40</f>
        <v>0</v>
      </c>
      <c r="F47" s="148"/>
      <c r="G47" s="48">
        <f>IF((D47*60+E47)=0,0,ROUND((C47*60)/(D47*60+E47),1))</f>
        <v>0</v>
      </c>
      <c r="H47" s="54">
        <f>Avril!H40</f>
        <v>0</v>
      </c>
      <c r="S47" s="74"/>
      <c r="T47" s="71"/>
      <c r="U47" s="71"/>
      <c r="V47" s="71"/>
      <c r="W47" s="71"/>
      <c r="X47" s="71"/>
      <c r="Y47" s="71"/>
    </row>
    <row r="48" spans="3:25" ht="12.75" hidden="1">
      <c r="C48" s="235">
        <f>SUM(C43:C47)+C41</f>
        <v>0</v>
      </c>
      <c r="D48" s="235">
        <f>SUM(D43:D47)+D41</f>
        <v>0</v>
      </c>
      <c r="E48" s="235">
        <f>SUM(E43:E47)+E41</f>
        <v>0</v>
      </c>
      <c r="F48" s="235">
        <f>SUM(F43:F47)+F41</f>
        <v>0</v>
      </c>
      <c r="H48" s="235">
        <f>SUM(H43:H47)+H41</f>
        <v>0</v>
      </c>
      <c r="S48" s="74"/>
      <c r="T48" s="71"/>
      <c r="V48" s="71"/>
      <c r="W48" s="71"/>
      <c r="X48" s="71"/>
      <c r="Y48" s="71"/>
    </row>
    <row r="49" spans="3:8" ht="12.75" hidden="1">
      <c r="C49" s="235">
        <f>SUM(C44:C47)+C41</f>
        <v>0</v>
      </c>
      <c r="D49" s="235">
        <f>SUM(D44:D47)+D41</f>
        <v>0</v>
      </c>
      <c r="E49" s="235">
        <f>SUM(E44:E47)+E41</f>
        <v>0</v>
      </c>
      <c r="H49" s="235">
        <f>SUM(H44:H47)+H41</f>
        <v>0</v>
      </c>
    </row>
  </sheetData>
  <sheetProtection sheet="1" selectLockedCells="1"/>
  <mergeCells count="62">
    <mergeCell ref="T40:Y40"/>
    <mergeCell ref="T28:Y28"/>
    <mergeCell ref="T29:Y29"/>
    <mergeCell ref="T30:Y30"/>
    <mergeCell ref="T31:Y31"/>
    <mergeCell ref="T32:Y32"/>
    <mergeCell ref="T26:Y26"/>
    <mergeCell ref="T27:Y27"/>
    <mergeCell ref="T35:Y35"/>
    <mergeCell ref="T36:Y36"/>
    <mergeCell ref="T37:Y37"/>
    <mergeCell ref="T38:Y38"/>
    <mergeCell ref="T12:Y12"/>
    <mergeCell ref="T13:Y13"/>
    <mergeCell ref="T19:Y19"/>
    <mergeCell ref="T20:Y20"/>
    <mergeCell ref="T21:Y21"/>
    <mergeCell ref="T33:Y33"/>
    <mergeCell ref="T22:Y22"/>
    <mergeCell ref="T23:Y23"/>
    <mergeCell ref="T24:Y24"/>
    <mergeCell ref="T25:Y25"/>
    <mergeCell ref="T4:Y4"/>
    <mergeCell ref="T5:Y5"/>
    <mergeCell ref="T6:Y6"/>
    <mergeCell ref="T7:Y7"/>
    <mergeCell ref="T16:Y16"/>
    <mergeCell ref="T39:Y39"/>
    <mergeCell ref="T17:Y17"/>
    <mergeCell ref="T18:Y18"/>
    <mergeCell ref="T10:Y10"/>
    <mergeCell ref="T11:Y11"/>
    <mergeCell ref="A44:B44"/>
    <mergeCell ref="A40:B40"/>
    <mergeCell ref="T34:Y34"/>
    <mergeCell ref="A43:B43"/>
    <mergeCell ref="I2:I3"/>
    <mergeCell ref="A32:B32"/>
    <mergeCell ref="A8:B8"/>
    <mergeCell ref="T8:Y8"/>
    <mergeCell ref="T9:Y9"/>
    <mergeCell ref="T2:Y3"/>
    <mergeCell ref="E2:E3"/>
    <mergeCell ref="S2:S3"/>
    <mergeCell ref="A47:B47"/>
    <mergeCell ref="A41:B41"/>
    <mergeCell ref="A42:B42"/>
    <mergeCell ref="A24:B24"/>
    <mergeCell ref="A7:B7"/>
    <mergeCell ref="A45:B45"/>
    <mergeCell ref="A16:B16"/>
    <mergeCell ref="A46:B46"/>
    <mergeCell ref="K2:K3"/>
    <mergeCell ref="M2:M3"/>
    <mergeCell ref="T14:Y14"/>
    <mergeCell ref="T15:Y15"/>
    <mergeCell ref="A1:X1"/>
    <mergeCell ref="A2:A3"/>
    <mergeCell ref="B2:B3"/>
    <mergeCell ref="C2:C3"/>
    <mergeCell ref="D2:D3"/>
    <mergeCell ref="G2:G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miaou</dc:creator>
  <cp:keywords/>
  <dc:description/>
  <cp:lastModifiedBy>maison</cp:lastModifiedBy>
  <cp:lastPrinted>2014-10-30T18:46:39Z</cp:lastPrinted>
  <dcterms:created xsi:type="dcterms:W3CDTF">2007-10-27T19:52:59Z</dcterms:created>
  <dcterms:modified xsi:type="dcterms:W3CDTF">2014-11-04T21:46:44Z</dcterms:modified>
  <cp:category/>
  <cp:version/>
  <cp:contentType/>
  <cp:contentStatus/>
</cp:coreProperties>
</file>